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to\Documents\S Z K B\Zápisnice VV SZKB\ZÁPISNICE VV\Zápisnice 2022\Zapisnica 01-2022-Tatry, 28.-30.1.2022\"/>
    </mc:Choice>
  </mc:AlternateContent>
  <xr:revisionPtr revIDLastSave="0" documentId="13_ncr:1_{3A48C3B6-EBE7-4C85-9D67-D713252750E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Do 23 Aktivity" sheetId="1" r:id="rId1"/>
    <sheet name="Komplet Aktivity" sheetId="2" r:id="rId2"/>
    <sheet name="Boxing club Galanta" sheetId="4" r:id="rId3"/>
    <sheet name="Elite Fight Promotion " sheetId="22" r:id="rId4"/>
    <sheet name="FORTIS" sheetId="5" r:id="rId5"/>
    <sheet name="Glory sport gym" sheetId="6" r:id="rId6"/>
    <sheet name="Goral Gym" sheetId="7" r:id="rId7"/>
    <sheet name="GUARD Steel Trans klub kickbox " sheetId="8" r:id="rId8"/>
    <sheet name="K1 TEAM TERASA" sheetId="9" r:id="rId9"/>
    <sheet name="Kickbox Body gym Poprad" sheetId="10" r:id="rId10"/>
    <sheet name="Kick-box Leon Hnúšťa" sheetId="11" r:id="rId11"/>
    <sheet name="Kickboxing klub Panter Prešov" sheetId="12" r:id="rId12"/>
    <sheet name="NVR gym o.z." sheetId="13" r:id="rId13"/>
    <sheet name="PAGA GYM " sheetId="14" r:id="rId14"/>
    <sheet name="PERÚN GYM TRNAVA" sheetId="15" r:id="rId15"/>
    <sheet name="Raptors kickbox club TRNAVA" sheetId="16" r:id="rId16"/>
    <sheet name="RBK kickbox Humenné" sheetId="17" r:id="rId17"/>
    <sheet name="Športový Kickbox klub Michalovc" sheetId="18" r:id="rId18"/>
    <sheet name="Športový klub polície Banská By" sheetId="19" r:id="rId19"/>
    <sheet name="Titans, o.z." sheetId="21" r:id="rId20"/>
  </sheets>
  <definedNames>
    <definedName name="_xlnm._FilterDatabase" localSheetId="7" hidden="1">'GUARD Steel Trans klub kickbox '!$A$2:$K$40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1" i="7" l="1"/>
  <c r="E20" i="7"/>
  <c r="D18" i="17"/>
  <c r="D17" i="17"/>
  <c r="C18" i="17"/>
  <c r="C17" i="17"/>
  <c r="C16" i="17"/>
  <c r="D13" i="21"/>
  <c r="F16" i="22"/>
  <c r="D17" i="13"/>
  <c r="D32" i="15"/>
  <c r="D31" i="15"/>
  <c r="C19" i="19"/>
  <c r="E21" i="19" s="1"/>
  <c r="D19" i="19"/>
  <c r="C17" i="19"/>
  <c r="D18" i="19"/>
  <c r="C18" i="19"/>
  <c r="D37" i="12"/>
  <c r="D12" i="21"/>
  <c r="C12" i="21"/>
  <c r="E15" i="21" s="1"/>
  <c r="D16" i="19"/>
  <c r="D15" i="19"/>
  <c r="C16" i="19"/>
  <c r="C15" i="19"/>
  <c r="D16" i="18"/>
  <c r="E19" i="18" s="1"/>
  <c r="C16" i="18"/>
  <c r="D16" i="17"/>
  <c r="D15" i="17"/>
  <c r="D19" i="17" s="1"/>
  <c r="C15" i="17"/>
  <c r="C19" i="17" s="1"/>
  <c r="D21" i="16"/>
  <c r="C21" i="16"/>
  <c r="D20" i="16"/>
  <c r="D22" i="16" s="1"/>
  <c r="C20" i="16"/>
  <c r="C22" i="16" s="1"/>
  <c r="D33" i="15"/>
  <c r="C33" i="15"/>
  <c r="D30" i="15"/>
  <c r="C30" i="15"/>
  <c r="C34" i="15" s="1"/>
  <c r="D15" i="14"/>
  <c r="C15" i="14"/>
  <c r="E18" i="14" s="1"/>
  <c r="D16" i="13"/>
  <c r="D18" i="13" s="1"/>
  <c r="E20" i="13" s="1"/>
  <c r="C16" i="13"/>
  <c r="C18" i="13" s="1"/>
  <c r="D46" i="12"/>
  <c r="C46" i="12"/>
  <c r="D45" i="12"/>
  <c r="C45" i="12"/>
  <c r="D44" i="12"/>
  <c r="C44" i="12"/>
  <c r="D43" i="12"/>
  <c r="C43" i="12"/>
  <c r="D42" i="12"/>
  <c r="C42" i="12"/>
  <c r="D41" i="12"/>
  <c r="C41" i="12"/>
  <c r="D40" i="12"/>
  <c r="C40" i="12"/>
  <c r="D39" i="12"/>
  <c r="C39" i="12"/>
  <c r="D38" i="12"/>
  <c r="C38" i="12"/>
  <c r="C37" i="12"/>
  <c r="D36" i="12"/>
  <c r="C36" i="12"/>
  <c r="D35" i="12"/>
  <c r="C35" i="12"/>
  <c r="D34" i="12"/>
  <c r="C34" i="12"/>
  <c r="D33" i="12"/>
  <c r="C33" i="12"/>
  <c r="D32" i="12"/>
  <c r="D47" i="12" s="1"/>
  <c r="C32" i="12"/>
  <c r="C47" i="12" s="1"/>
  <c r="D9" i="11"/>
  <c r="C9" i="11"/>
  <c r="E12" i="11" s="1"/>
  <c r="D23" i="10"/>
  <c r="C23" i="10"/>
  <c r="D22" i="10"/>
  <c r="D24" i="10" s="1"/>
  <c r="C22" i="10"/>
  <c r="C24" i="10" s="1"/>
  <c r="E26" i="10" s="1"/>
  <c r="D11" i="9"/>
  <c r="C11" i="9"/>
  <c r="E14" i="9" s="1"/>
  <c r="D64" i="8"/>
  <c r="C64" i="8"/>
  <c r="D65" i="8"/>
  <c r="C65" i="8"/>
  <c r="C63" i="8"/>
  <c r="D62" i="8"/>
  <c r="C62" i="8"/>
  <c r="D61" i="8"/>
  <c r="C61" i="8"/>
  <c r="D60" i="8"/>
  <c r="C60" i="8"/>
  <c r="D59" i="8"/>
  <c r="C59" i="8"/>
  <c r="D58" i="8"/>
  <c r="C58" i="8"/>
  <c r="D57" i="8"/>
  <c r="C57" i="8"/>
  <c r="D56" i="8"/>
  <c r="C56" i="8"/>
  <c r="D55" i="8"/>
  <c r="C55" i="8"/>
  <c r="D54" i="8"/>
  <c r="C54" i="8"/>
  <c r="D53" i="8"/>
  <c r="C53" i="8"/>
  <c r="D52" i="8"/>
  <c r="C52" i="8"/>
  <c r="D51" i="8"/>
  <c r="C51" i="8"/>
  <c r="D50" i="8"/>
  <c r="C50" i="8"/>
  <c r="D49" i="8"/>
  <c r="C49" i="8"/>
  <c r="D48" i="8"/>
  <c r="D66" i="8" s="1"/>
  <c r="C48" i="8"/>
  <c r="C66" i="8" s="1"/>
  <c r="E19" i="7"/>
  <c r="D19" i="7"/>
  <c r="E18" i="7"/>
  <c r="E23" i="7" s="1"/>
  <c r="D18" i="7"/>
  <c r="D23" i="7" s="1"/>
  <c r="F24" i="7" s="1"/>
  <c r="E9" i="6"/>
  <c r="D9" i="6"/>
  <c r="F12" i="6" s="1"/>
  <c r="E21" i="5"/>
  <c r="D21" i="5"/>
  <c r="D20" i="5"/>
  <c r="E19" i="5"/>
  <c r="D19" i="5"/>
  <c r="E18" i="5"/>
  <c r="D18" i="5"/>
  <c r="E17" i="5"/>
  <c r="D17" i="5"/>
  <c r="D16" i="5"/>
  <c r="D22" i="5" s="1"/>
  <c r="G24" i="5" s="1"/>
  <c r="E16" i="5"/>
  <c r="E22" i="5" s="1"/>
  <c r="D11" i="4"/>
  <c r="F14" i="4"/>
  <c r="E11" i="4"/>
  <c r="E49" i="12" l="1"/>
  <c r="E69" i="8"/>
  <c r="E25" i="16"/>
  <c r="E22" i="17"/>
  <c r="D34" i="15"/>
  <c r="E37" i="15" s="1"/>
</calcChain>
</file>

<file path=xl/sharedStrings.xml><?xml version="1.0" encoding="utf-8"?>
<sst xmlns="http://schemas.openxmlformats.org/spreadsheetml/2006/main" count="3294" uniqueCount="466">
  <si>
    <t>klub</t>
  </si>
  <si>
    <t>meno</t>
  </si>
  <si>
    <t>GUARD Steel Trans klub kickbox Košice</t>
  </si>
  <si>
    <t>Harajdová Réka</t>
  </si>
  <si>
    <t>NVR gym o.z.</t>
  </si>
  <si>
    <t>Buzinkajova Nora</t>
  </si>
  <si>
    <t>Dočekalová Viktória</t>
  </si>
  <si>
    <t>Športový klub polície Banská Bystrica</t>
  </si>
  <si>
    <t>K1 TEAM TERASA</t>
  </si>
  <si>
    <t>Hlatký Samuel</t>
  </si>
  <si>
    <t>Kalužák Mário</t>
  </si>
  <si>
    <t>Tomčík Šimon</t>
  </si>
  <si>
    <t>PERÚN GYM TRNAVA</t>
  </si>
  <si>
    <t>Kačo Adrián</t>
  </si>
  <si>
    <t>Raptors kickbox club TRNAVA</t>
  </si>
  <si>
    <t>Buchanec Mário</t>
  </si>
  <si>
    <t>Sabočík Samuel</t>
  </si>
  <si>
    <t>Boxing club Galanta</t>
  </si>
  <si>
    <t>Nyiregyházki Roman</t>
  </si>
  <si>
    <t>Drvár Alex</t>
  </si>
  <si>
    <t>Bača Patrik</t>
  </si>
  <si>
    <t>MFA, klub bojových športov</t>
  </si>
  <si>
    <t>Kačo Mário</t>
  </si>
  <si>
    <t>Vaškovič Jakub</t>
  </si>
  <si>
    <t>Kick-box Leon Hnúšťa</t>
  </si>
  <si>
    <t>Hrivnák Juraj</t>
  </si>
  <si>
    <t>Firegym BB</t>
  </si>
  <si>
    <t>Holota Miroslav</t>
  </si>
  <si>
    <t>Nagy Lukáš</t>
  </si>
  <si>
    <t>Gaťár František</t>
  </si>
  <si>
    <t>Danišovič Richard</t>
  </si>
  <si>
    <t>Goral Gym</t>
  </si>
  <si>
    <t>Ilavský Matúš</t>
  </si>
  <si>
    <t>Kasala Tomáš</t>
  </si>
  <si>
    <t>Štucka Peter</t>
  </si>
  <si>
    <t>Tamášová Alexandra</t>
  </si>
  <si>
    <t>Girmanová Ivica</t>
  </si>
  <si>
    <t>Kickbox Leon Revúca</t>
  </si>
  <si>
    <t>Ďurišková Mia</t>
  </si>
  <si>
    <t>Polakovičová Adriána</t>
  </si>
  <si>
    <t>Szczawinská Liliana</t>
  </si>
  <si>
    <t>Onuščáková Nelly</t>
  </si>
  <si>
    <t>Pastiráková Samira</t>
  </si>
  <si>
    <t>Tran Van Daniela</t>
  </si>
  <si>
    <t>Drefková Kiara</t>
  </si>
  <si>
    <t>Mechanicka Eva</t>
  </si>
  <si>
    <t>Čambálová Simona</t>
  </si>
  <si>
    <t>Čambálová Jasmína</t>
  </si>
  <si>
    <t>Kickboxing klub Panter Prešov</t>
  </si>
  <si>
    <t>Bajusová Barbora</t>
  </si>
  <si>
    <t>Kostelná Karolína</t>
  </si>
  <si>
    <t>Zacharová Ema</t>
  </si>
  <si>
    <t>Molitorisová Soňa</t>
  </si>
  <si>
    <t>MUAY THAI POLTÁR "CARNAGE CLUB"</t>
  </si>
  <si>
    <t>Ivanová Ema</t>
  </si>
  <si>
    <t>Potocká Miroslava</t>
  </si>
  <si>
    <t>Latóczka Sofia</t>
  </si>
  <si>
    <t>Kucháriková Tamara</t>
  </si>
  <si>
    <t>Madziková Danka</t>
  </si>
  <si>
    <t>Levická Stela</t>
  </si>
  <si>
    <t>Jopino Team</t>
  </si>
  <si>
    <t>Fecková Lucia</t>
  </si>
  <si>
    <t>Bujňáková Zuzana</t>
  </si>
  <si>
    <t>Karate klub Šin-Mu</t>
  </si>
  <si>
    <t>Selnekovičová Lucia</t>
  </si>
  <si>
    <t>Sačuriová Klaudia</t>
  </si>
  <si>
    <t>Iuhaneakova Bianka</t>
  </si>
  <si>
    <t>Onuščák Matej</t>
  </si>
  <si>
    <t>Simko Lucas</t>
  </si>
  <si>
    <t>Kačo Ján</t>
  </si>
  <si>
    <t>Vaškovič Brian</t>
  </si>
  <si>
    <t>Paňák Richard</t>
  </si>
  <si>
    <t>Pitoňák Tomáš</t>
  </si>
  <si>
    <t>Tamáš Christián</t>
  </si>
  <si>
    <t>Jurča Andrej</t>
  </si>
  <si>
    <t>Obročník Sebastián</t>
  </si>
  <si>
    <t>Melicher Jakub</t>
  </si>
  <si>
    <t>Kickbox Body gym Poprad</t>
  </si>
  <si>
    <t>Murcko Jakub</t>
  </si>
  <si>
    <t>Drvár Adam</t>
  </si>
  <si>
    <t>Paločko Daniel</t>
  </si>
  <si>
    <t>Kuťka Matias</t>
  </si>
  <si>
    <t>Omasta Marko</t>
  </si>
  <si>
    <t>Anderko Peter</t>
  </si>
  <si>
    <t>Valovič Andreas Michael</t>
  </si>
  <si>
    <t>Gavalec Marek</t>
  </si>
  <si>
    <t>Hric Rastislav</t>
  </si>
  <si>
    <t>Ščuka Oliver</t>
  </si>
  <si>
    <t>Omasta Filip</t>
  </si>
  <si>
    <t>Lukáč Ronald</t>
  </si>
  <si>
    <t>Tančibok Jozef</t>
  </si>
  <si>
    <t>Kuna Alex</t>
  </si>
  <si>
    <t>Zušťiak Tomáš</t>
  </si>
  <si>
    <t>Banič Igor</t>
  </si>
  <si>
    <t>Peko Tomáš</t>
  </si>
  <si>
    <t>Urban Martin</t>
  </si>
  <si>
    <t>Zakuťanský Matúš</t>
  </si>
  <si>
    <t>Oračko Rastislav</t>
  </si>
  <si>
    <t>Novák Filip</t>
  </si>
  <si>
    <t>Šoltis Denis</t>
  </si>
  <si>
    <t>Varga Adam</t>
  </si>
  <si>
    <t>Kováč Juraj</t>
  </si>
  <si>
    <t>Fáb Filip</t>
  </si>
  <si>
    <t>Šúrik Matej</t>
  </si>
  <si>
    <t>Gažo Michal</t>
  </si>
  <si>
    <t>Huska Matus</t>
  </si>
  <si>
    <t>Fašanok Michal</t>
  </si>
  <si>
    <t>Roščák Daniel</t>
  </si>
  <si>
    <t>Pribilinec Lukáš</t>
  </si>
  <si>
    <t>Olejniková Katarína</t>
  </si>
  <si>
    <t>Buncík Dávid</t>
  </si>
  <si>
    <t>Polakovič Jakub</t>
  </si>
  <si>
    <t>Škarupa Patrik</t>
  </si>
  <si>
    <t>Budzák Gabriel</t>
  </si>
  <si>
    <t>ŠKP Policajná Škola Košice</t>
  </si>
  <si>
    <t>Miko Viktor</t>
  </si>
  <si>
    <t>Podoba Dominik</t>
  </si>
  <si>
    <t>Fidler Michal</t>
  </si>
  <si>
    <t>Paták Patrik</t>
  </si>
  <si>
    <t>Frankovič Daniel</t>
  </si>
  <si>
    <t>Gaško Tomáš</t>
  </si>
  <si>
    <t>Fapšo Sebastian</t>
  </si>
  <si>
    <t>Športový klub Gladiátor Snina</t>
  </si>
  <si>
    <t>Kováč Adam</t>
  </si>
  <si>
    <t>”ASSASSIN”</t>
  </si>
  <si>
    <t>Erawan Gym</t>
  </si>
  <si>
    <t>Pacerová Nela</t>
  </si>
  <si>
    <t>Tanáčová Lea</t>
  </si>
  <si>
    <t>Mayerová Barbora</t>
  </si>
  <si>
    <t>Kažikova Viktória</t>
  </si>
  <si>
    <t>Športový Kickbox klub Michalovce</t>
  </si>
  <si>
    <t>Hamaríková Timea</t>
  </si>
  <si>
    <t>Smolková Veronika</t>
  </si>
  <si>
    <t>Demchenko Rostislav</t>
  </si>
  <si>
    <t>Tóth Roland</t>
  </si>
  <si>
    <t>Tököly Jozef</t>
  </si>
  <si>
    <t>Horváth Sebastián</t>
  </si>
  <si>
    <t>Barzéty Lukáš</t>
  </si>
  <si>
    <t>Reš Peter</t>
  </si>
  <si>
    <t>Chovan Radomír</t>
  </si>
  <si>
    <t>Hodža Ján</t>
  </si>
  <si>
    <t>Hnaš Nikolas</t>
  </si>
  <si>
    <t>Nitecki Patrik</t>
  </si>
  <si>
    <t>Športový klub FighterBulls</t>
  </si>
  <si>
    <t>Ďuriš Daniel</t>
  </si>
  <si>
    <t>Klimáček Rastislav</t>
  </si>
  <si>
    <t>Bareš Lukáš</t>
  </si>
  <si>
    <t>Dolanský Marek</t>
  </si>
  <si>
    <t>Piech Dávid</t>
  </si>
  <si>
    <t>Adamčo Viktor</t>
  </si>
  <si>
    <t>Mudroch Daniel</t>
  </si>
  <si>
    <t>Karlík Marek</t>
  </si>
  <si>
    <t>Čambálová Laura</t>
  </si>
  <si>
    <t>Motiľova Ela</t>
  </si>
  <si>
    <t>Krajčiová Nela</t>
  </si>
  <si>
    <t>Tomková Michaela</t>
  </si>
  <si>
    <t>Kánová Sophia</t>
  </si>
  <si>
    <t>Ďuricová Natália</t>
  </si>
  <si>
    <t>Lenčešová Sára</t>
  </si>
  <si>
    <t>Sabadošová Emma</t>
  </si>
  <si>
    <t>Hubáčeková Natália</t>
  </si>
  <si>
    <t>Badidová Martina</t>
  </si>
  <si>
    <t>Podracká Nina</t>
  </si>
  <si>
    <t>Kickbox club Bardejov</t>
  </si>
  <si>
    <t>Čorbová Ester</t>
  </si>
  <si>
    <t>Nazarejová Katarína</t>
  </si>
  <si>
    <t>Cvingerová Tereza</t>
  </si>
  <si>
    <t>Kotvan Timko</t>
  </si>
  <si>
    <t>Gurka Martin</t>
  </si>
  <si>
    <t>Kovác Lukáš</t>
  </si>
  <si>
    <t>Vančo Jakub</t>
  </si>
  <si>
    <t>Tóth Dioniz</t>
  </si>
  <si>
    <t>Voshanov Danylo</t>
  </si>
  <si>
    <t>Timko Adam</t>
  </si>
  <si>
    <t>Kotora Matej</t>
  </si>
  <si>
    <t>Kaločay Jakub</t>
  </si>
  <si>
    <t>Sakala Alexander</t>
  </si>
  <si>
    <t>Tysz Ján</t>
  </si>
  <si>
    <t>Pavella Adam</t>
  </si>
  <si>
    <t>Marčák Dominik</t>
  </si>
  <si>
    <t>Bobko Boris</t>
  </si>
  <si>
    <t>Susztay Erik</t>
  </si>
  <si>
    <t>Havran David</t>
  </si>
  <si>
    <t>Prokop Matúš</t>
  </si>
  <si>
    <t>Sponták Erik</t>
  </si>
  <si>
    <t>Závodský Adam</t>
  </si>
  <si>
    <t>Mlynár Štefan</t>
  </si>
  <si>
    <t>Matta Tomáš</t>
  </si>
  <si>
    <t>Vaššová Terézia</t>
  </si>
  <si>
    <t>Petříková Viktorie</t>
  </si>
  <si>
    <t>Hájková Eva Ludmila</t>
  </si>
  <si>
    <t>Petříková Johana</t>
  </si>
  <si>
    <t>Jánošíková Sabina</t>
  </si>
  <si>
    <t>Blažková Nikola</t>
  </si>
  <si>
    <t>Góralczyková Michaela</t>
  </si>
  <si>
    <t>Sýkorová Perla</t>
  </si>
  <si>
    <t>Guzy Tobias</t>
  </si>
  <si>
    <t>Rálek Matyáš</t>
  </si>
  <si>
    <t>Kovác Jakub</t>
  </si>
  <si>
    <t>Šepela Peter</t>
  </si>
  <si>
    <t>Musl Michal</t>
  </si>
  <si>
    <t>Dobra Samuel</t>
  </si>
  <si>
    <t>Tybor Timotej</t>
  </si>
  <si>
    <t>Partyka Adam</t>
  </si>
  <si>
    <t>Koczúr Bruno</t>
  </si>
  <si>
    <t>Motiľ Šimon</t>
  </si>
  <si>
    <t>Hauser Martin</t>
  </si>
  <si>
    <t>Vlk Alex</t>
  </si>
  <si>
    <t>Strassburger Vratislav</t>
  </si>
  <si>
    <t>Mašlej Tomáš</t>
  </si>
  <si>
    <t>KONSKY BOX ACADEMY</t>
  </si>
  <si>
    <t>Tóth Erik</t>
  </si>
  <si>
    <t>Székelyová Andrea</t>
  </si>
  <si>
    <t>Teličáková Alžbeta </t>
  </si>
  <si>
    <t>Saviolli Dominik</t>
  </si>
  <si>
    <t>dátum narodenia</t>
  </si>
  <si>
    <t>MSR</t>
  </si>
  <si>
    <t>1. kolo</t>
  </si>
  <si>
    <t>K1-2</t>
  </si>
  <si>
    <t>KL-2, LC-1</t>
  </si>
  <si>
    <t>KL-3, LC-3</t>
  </si>
  <si>
    <t>KL-3, LC-2</t>
  </si>
  <si>
    <t>LC-2</t>
  </si>
  <si>
    <t>váha(kg)</t>
  </si>
  <si>
    <t>FC-2</t>
  </si>
  <si>
    <t>PF-3</t>
  </si>
  <si>
    <t>KL-3, PF-2</t>
  </si>
  <si>
    <t>K1-1</t>
  </si>
  <si>
    <t>LK-3</t>
  </si>
  <si>
    <t>LC-3</t>
  </si>
  <si>
    <t>LC-3, PF-3</t>
  </si>
  <si>
    <t>KL-1, LC-1</t>
  </si>
  <si>
    <t>FC-3</t>
  </si>
  <si>
    <t>KL-1, PF-3</t>
  </si>
  <si>
    <t>KL-2, LC-2</t>
  </si>
  <si>
    <t>KL-2, LC-3</t>
  </si>
  <si>
    <t>KL-3</t>
  </si>
  <si>
    <t>LK-2</t>
  </si>
  <si>
    <t>K1-3, LK-2</t>
  </si>
  <si>
    <t>FC-1</t>
  </si>
  <si>
    <t>K1-3</t>
  </si>
  <si>
    <t>KL-1, LC-2</t>
  </si>
  <si>
    <t>KL-3, PF-3</t>
  </si>
  <si>
    <t>FC-1, K1-1</t>
  </si>
  <si>
    <t>FC-3, K1-2</t>
  </si>
  <si>
    <t>KL-1</t>
  </si>
  <si>
    <t>LC-1, PF-1</t>
  </si>
  <si>
    <t xml:space="preserve">LC-1, PF-1, </t>
  </si>
  <si>
    <t>LC-1, PF-2</t>
  </si>
  <si>
    <t>K1-2, LK-2</t>
  </si>
  <si>
    <t>PF-2</t>
  </si>
  <si>
    <t>KL-1, LC-3</t>
  </si>
  <si>
    <t>K1-1, K1-1</t>
  </si>
  <si>
    <t>K1-1, KL-1</t>
  </si>
  <si>
    <t>KL-2</t>
  </si>
  <si>
    <t>K1-2, LK-3</t>
  </si>
  <si>
    <t>FC-3, LC-2</t>
  </si>
  <si>
    <t>K1-1, LK-2</t>
  </si>
  <si>
    <t>LC-3, PF-2</t>
  </si>
  <si>
    <t>LC-2, PF-1</t>
  </si>
  <si>
    <t>PF-1</t>
  </si>
  <si>
    <t>KL-2, LK-2</t>
  </si>
  <si>
    <t>K1-1, LK-1</t>
  </si>
  <si>
    <t>FC-3, K1-3</t>
  </si>
  <si>
    <t>KL-3, KL-3</t>
  </si>
  <si>
    <t>KL-3, LC-1</t>
  </si>
  <si>
    <t>Baranik Vladimír</t>
  </si>
  <si>
    <t xml:space="preserve">Skokan Daniel </t>
  </si>
  <si>
    <t>Demeš Marko</t>
  </si>
  <si>
    <t>Thung Nguyen Than Kristian</t>
  </si>
  <si>
    <t xml:space="preserve">Švorčík Martin </t>
  </si>
  <si>
    <t xml:space="preserve">Kulcsár Matej </t>
  </si>
  <si>
    <t>Mičuch Lukáš</t>
  </si>
  <si>
    <t xml:space="preserve">Šturcová Šarlota </t>
  </si>
  <si>
    <t>Vaškovičová Sofia</t>
  </si>
  <si>
    <t>Vígh Vojtech</t>
  </si>
  <si>
    <t>nie je v systéme</t>
  </si>
  <si>
    <t>Gábriš Adam</t>
  </si>
  <si>
    <t>LC-1</t>
  </si>
  <si>
    <t>KL-1, FC-2</t>
  </si>
  <si>
    <t>KL-1, LK-2</t>
  </si>
  <si>
    <t>FC-2, K1-1</t>
  </si>
  <si>
    <t>LC-3, PF-1</t>
  </si>
  <si>
    <t>FC-1, LK-2</t>
  </si>
  <si>
    <t>K1-3, LK-1</t>
  </si>
  <si>
    <t>FC-3, KL-3</t>
  </si>
  <si>
    <t>FC-2, PF-3</t>
  </si>
  <si>
    <t>K1-2, KL-2</t>
  </si>
  <si>
    <t>FC-3, KL-1</t>
  </si>
  <si>
    <t>LC-2, PF-3</t>
  </si>
  <si>
    <t>KL-1, LC-</t>
  </si>
  <si>
    <t>FC-1, K1-3</t>
  </si>
  <si>
    <t>K1-2, LC-1</t>
  </si>
  <si>
    <t>KL-1, LK-1</t>
  </si>
  <si>
    <t>FC-2, K1-2</t>
  </si>
  <si>
    <t>KL2, LC-2</t>
  </si>
  <si>
    <t>KL-1, PF-1</t>
  </si>
  <si>
    <t>KL-2, PF-2</t>
  </si>
  <si>
    <t>FC-1, K1-2</t>
  </si>
  <si>
    <t xml:space="preserve">Čupeľa Tadeáš </t>
  </si>
  <si>
    <t>Lea Turčaníková</t>
  </si>
  <si>
    <t>l</t>
  </si>
  <si>
    <t>o</t>
  </si>
  <si>
    <t>I</t>
  </si>
  <si>
    <t>ring</t>
  </si>
  <si>
    <t>S PO 5.6.</t>
  </si>
  <si>
    <t>T. Matliare 12.-16.7.</t>
  </si>
  <si>
    <t>Alexandra Filipová</t>
  </si>
  <si>
    <t>SKE 5.6.</t>
  </si>
  <si>
    <t>nad 69</t>
  </si>
  <si>
    <t xml:space="preserve">Čulík Adrián </t>
  </si>
  <si>
    <t xml:space="preserve">Kokinda Samuel </t>
  </si>
  <si>
    <t>Svetový pohár Budapešť</t>
  </si>
  <si>
    <t>PF-3, PF-3</t>
  </si>
  <si>
    <t>Sajko Miroslav</t>
  </si>
  <si>
    <t>PF-3, KL-3</t>
  </si>
  <si>
    <t>LC-3, KL-2</t>
  </si>
  <si>
    <t>LC-2, KL-3</t>
  </si>
  <si>
    <t>Glory sport gym</t>
  </si>
  <si>
    <t>Malán David</t>
  </si>
  <si>
    <t>Vnenčnák Dominik</t>
  </si>
  <si>
    <t>Zadžora Róbert</t>
  </si>
  <si>
    <t>Hanuščák Peter</t>
  </si>
  <si>
    <t>Baraniková Alexandra  Andrea</t>
  </si>
  <si>
    <t>Planková Michaela</t>
  </si>
  <si>
    <t>Dracula Gym o.z.</t>
  </si>
  <si>
    <t xml:space="preserve">Elite Fight Promotion </t>
  </si>
  <si>
    <t>FORTIS</t>
  </si>
  <si>
    <t>Ladies Victory Club</t>
  </si>
  <si>
    <t xml:space="preserve">PAGA GYM </t>
  </si>
  <si>
    <t>RBK kickbox Humenné</t>
  </si>
  <si>
    <t xml:space="preserve">SEIKEN </t>
  </si>
  <si>
    <t>Titans, o.z.</t>
  </si>
  <si>
    <t>Občianske združenie - WARRIORS GAMES</t>
  </si>
  <si>
    <t>Tomášek Jakub</t>
  </si>
  <si>
    <t xml:space="preserve">Lukáčik Emil </t>
  </si>
  <si>
    <t xml:space="preserve">Horizralová Janka </t>
  </si>
  <si>
    <t>Gduľa Eduard</t>
  </si>
  <si>
    <t>Saloňová Sarah</t>
  </si>
  <si>
    <t xml:space="preserve">Horváth Máté </t>
  </si>
  <si>
    <t>MS a ME</t>
  </si>
  <si>
    <t>S Šamor 22.2.-1.3</t>
  </si>
  <si>
    <t>S Šamor 19.-26.4.</t>
  </si>
  <si>
    <t>Ozanik Martin</t>
  </si>
  <si>
    <t>Šteinger Andrej</t>
  </si>
  <si>
    <t>Trokan Martin</t>
  </si>
  <si>
    <t>Máté Horváth</t>
  </si>
  <si>
    <t>Dracula Gym</t>
  </si>
  <si>
    <t>Dobrotka Richard</t>
  </si>
  <si>
    <t>Elite Fight Promotion Ttrenčín</t>
  </si>
  <si>
    <t>Monika Chochliková</t>
  </si>
  <si>
    <t>2d</t>
  </si>
  <si>
    <t>Patráš Juraj</t>
  </si>
  <si>
    <t>FORTIS Lučenec</t>
  </si>
  <si>
    <t>Gevorkyan Robert</t>
  </si>
  <si>
    <t>Osaďan Zsolt</t>
  </si>
  <si>
    <t>Čorbová Rebeka</t>
  </si>
  <si>
    <t>Gregúrek Ľubomir</t>
  </si>
  <si>
    <t>Kolodzej Jozef</t>
  </si>
  <si>
    <t>Barák Filip</t>
  </si>
  <si>
    <t>FC-2, LK-3</t>
  </si>
  <si>
    <t>Danchin Volodymyr</t>
  </si>
  <si>
    <t>Korotchenkov Dmitrii</t>
  </si>
  <si>
    <t>Skliar Oleksandr</t>
  </si>
  <si>
    <t>LK-1</t>
  </si>
  <si>
    <t>Smolár Miroslav</t>
  </si>
  <si>
    <t>Strnadová Klára</t>
  </si>
  <si>
    <t>Tančáková Simona</t>
  </si>
  <si>
    <t>KL-3, LK-3</t>
  </si>
  <si>
    <t>Turčanyi Karol</t>
  </si>
  <si>
    <t>Žrobek Matúš</t>
  </si>
  <si>
    <t>Bártl Adrian</t>
  </si>
  <si>
    <t>HANUMAN GYM BRATISLAVA</t>
  </si>
  <si>
    <t>Kubovič Jakub</t>
  </si>
  <si>
    <t>Baláži Marek</t>
  </si>
  <si>
    <t>Cicák Andrej</t>
  </si>
  <si>
    <t xml:space="preserve">Grmanová Natália </t>
  </si>
  <si>
    <t>Holička Róbert</t>
  </si>
  <si>
    <t>Húska Ľuboš</t>
  </si>
  <si>
    <t>Mužlai Ján</t>
  </si>
  <si>
    <t>Palkech Lucia</t>
  </si>
  <si>
    <t>Topolská Silvia</t>
  </si>
  <si>
    <t>Valentovič Tomáš</t>
  </si>
  <si>
    <t xml:space="preserve">Vandák Jozef </t>
  </si>
  <si>
    <t>Munka Erik</t>
  </si>
  <si>
    <t>Nagy Patrik</t>
  </si>
  <si>
    <t>Stehnáč Matej</t>
  </si>
  <si>
    <t>Tomka Jakub</t>
  </si>
  <si>
    <t>K1-3, LK-3</t>
  </si>
  <si>
    <t>Hartmann Martin</t>
  </si>
  <si>
    <t>Klačanská Zuzana</t>
  </si>
  <si>
    <t>Korcová Skarleta</t>
  </si>
  <si>
    <t>LC-1, LC-2, KL 1</t>
  </si>
  <si>
    <t>LC2,KL3</t>
  </si>
  <si>
    <t>Kratochvila Milan</t>
  </si>
  <si>
    <t>Panchuck Andrii</t>
  </si>
  <si>
    <t>Polník Peter</t>
  </si>
  <si>
    <t>FC-1, LK-1</t>
  </si>
  <si>
    <t>Cingeľová Martina</t>
  </si>
  <si>
    <t>Hanuščaák Peter</t>
  </si>
  <si>
    <t>Karas Jakub</t>
  </si>
  <si>
    <t>Baraniková Alexandra , Andrea</t>
  </si>
  <si>
    <t>Kl-1</t>
  </si>
  <si>
    <t>Nižniková Alexandra</t>
  </si>
  <si>
    <t>KL-2, LK-1</t>
  </si>
  <si>
    <t>Tomáš Jakub</t>
  </si>
  <si>
    <t>LC-1, PF-3</t>
  </si>
  <si>
    <t>LVC Košice</t>
  </si>
  <si>
    <t>Čonka Vladimír</t>
  </si>
  <si>
    <t>Hladký Igor</t>
  </si>
  <si>
    <t>Hurák Jozef</t>
  </si>
  <si>
    <t>Jašica Viktor</t>
  </si>
  <si>
    <t>Koreň Matúš</t>
  </si>
  <si>
    <t>FC-2, K1-3</t>
  </si>
  <si>
    <t>Tomko Zdeno</t>
  </si>
  <si>
    <t>Zieglerova Alexandra</t>
  </si>
  <si>
    <t>PAGA GYM Štrba</t>
  </si>
  <si>
    <t>Garaj Pavol</t>
  </si>
  <si>
    <t>K1-2, LK-1</t>
  </si>
  <si>
    <t>Mašanová Aneta</t>
  </si>
  <si>
    <t>Bagiová Ester</t>
  </si>
  <si>
    <t>Bednárik Patrik</t>
  </si>
  <si>
    <t>Herchl Adam</t>
  </si>
  <si>
    <t>Hrnčár Juraj</t>
  </si>
  <si>
    <t>Meszároš Štefan</t>
  </si>
  <si>
    <t>Muhovič Alen</t>
  </si>
  <si>
    <t>Schmalová Kamila</t>
  </si>
  <si>
    <t>Müler Tomáš</t>
  </si>
  <si>
    <t>Škultéty Roman</t>
  </si>
  <si>
    <t>RBK KBHumenné, Klub wu shu Bao Trieu SK</t>
  </si>
  <si>
    <t>Sakáčová Dominika</t>
  </si>
  <si>
    <t>SEIKEN Klub Pozdišovce</t>
  </si>
  <si>
    <t>Imro Lukáš</t>
  </si>
  <si>
    <t>Horváth Ladislav</t>
  </si>
  <si>
    <t>Karácsony Dávid</t>
  </si>
  <si>
    <t>Mordáčiková Veronika</t>
  </si>
  <si>
    <t>FC-2, KL-2</t>
  </si>
  <si>
    <t>Paľa Jaroslav</t>
  </si>
  <si>
    <t>Radič Michal</t>
  </si>
  <si>
    <t>FC-3, LK-3</t>
  </si>
  <si>
    <t>Vladimír Zauralský</t>
  </si>
  <si>
    <t>tatami PO</t>
  </si>
  <si>
    <t>Titans V.Kapušany</t>
  </si>
  <si>
    <t>Warriors Games</t>
  </si>
  <si>
    <t>3 aktivity</t>
  </si>
  <si>
    <t>6 pretekárov</t>
  </si>
  <si>
    <t>1 pretekár</t>
  </si>
  <si>
    <t>2 pretekári</t>
  </si>
  <si>
    <t>16 pretekárov</t>
  </si>
  <si>
    <t>2 aktivity</t>
  </si>
  <si>
    <t>15 pretekárov</t>
  </si>
  <si>
    <t>4 pretekári</t>
  </si>
  <si>
    <t>Výkonové  Body</t>
  </si>
  <si>
    <t>celkom body</t>
  </si>
  <si>
    <t>Aktivita Body</t>
  </si>
  <si>
    <t>1 Pretekár</t>
  </si>
  <si>
    <t>Luhaneakova Bianka</t>
  </si>
  <si>
    <t>1K1</t>
  </si>
  <si>
    <t>Ladislav Horváth</t>
  </si>
  <si>
    <t>K1</t>
  </si>
  <si>
    <t>Martin Mahdal</t>
  </si>
  <si>
    <t>Malina Marko</t>
  </si>
  <si>
    <t>.+57</t>
  </si>
  <si>
    <t>Malina Dejan</t>
  </si>
  <si>
    <t>.-57</t>
  </si>
  <si>
    <t>PF - 2, KL - 3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</si>
</sst>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d/m/yyyy;@"/>
  </numFmts>
  <fonts count="29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13"/>
      <color theme="1"/>
      <name val="Arial"/>
      <family val="2"/>
      <charset val="238"/>
    </font>
    <font>
      <sz val="13"/>
      <color rgb="FFFF0000"/>
      <name val="Arial"/>
      <family val="2"/>
      <charset val="238"/>
    </font>
    <font>
      <sz val="13"/>
      <name val="Arial"/>
      <family val="2"/>
      <charset val="238"/>
    </font>
    <font>
      <b/>
      <sz val="13"/>
      <color rgb="FFFF0000"/>
      <name val="Arial"/>
      <family val="2"/>
      <charset val="238"/>
    </font>
    <font>
      <sz val="13"/>
      <color theme="0" tint="-0.249977111117893"/>
      <name val="Arial"/>
      <family val="2"/>
      <charset val="238"/>
    </font>
    <font>
      <b/>
      <sz val="13"/>
      <color rgb="FFFF3300"/>
      <name val="Arial"/>
      <family val="2"/>
      <charset val="238"/>
    </font>
    <font>
      <b/>
      <sz val="12"/>
      <color rgb="FFFF0000"/>
      <name val="Calibri"/>
      <family val="2"/>
      <charset val="238"/>
    </font>
    <font>
      <sz val="13"/>
      <color theme="1"/>
      <name val="Helvetica Neue"/>
      <family val="2"/>
    </font>
    <font>
      <sz val="11"/>
      <color theme="1"/>
      <name val="Helvetica Neue"/>
      <family val="2"/>
    </font>
    <font>
      <sz val="13"/>
      <color theme="1"/>
      <name val="Helvetica Neue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Arial"/>
      <family val="2"/>
      <charset val="238"/>
    </font>
    <font>
      <sz val="11"/>
      <color rgb="FF92D050"/>
      <name val="Arial"/>
      <family val="2"/>
      <charset val="238"/>
    </font>
    <font>
      <sz val="13"/>
      <color rgb="FF92D050"/>
      <name val="Arial"/>
      <family val="2"/>
      <charset val="238"/>
    </font>
    <font>
      <sz val="11"/>
      <color rgb="FFFF3300"/>
      <name val="Arial"/>
      <family val="2"/>
      <charset val="238"/>
    </font>
    <font>
      <sz val="13"/>
      <color rgb="FFFF3300"/>
      <name val="Arial"/>
      <family val="2"/>
      <charset val="238"/>
    </font>
    <font>
      <sz val="11"/>
      <name val="Calibri"/>
      <family val="2"/>
      <charset val="238"/>
      <scheme val="minor"/>
    </font>
    <font>
      <sz val="13"/>
      <color rgb="FFFF0000"/>
      <name val="Helvetica Neue"/>
      <family val="2"/>
      <charset val="238"/>
    </font>
    <font>
      <sz val="13"/>
      <name val="Helvetica Neue"/>
      <family val="2"/>
    </font>
    <font>
      <sz val="13"/>
      <name val="Helvetica Neue"/>
      <family val="2"/>
      <charset val="238"/>
    </font>
    <font>
      <sz val="11"/>
      <name val="Arial"/>
      <family val="2"/>
      <charset val="238"/>
    </font>
    <font>
      <sz val="13"/>
      <color theme="0" tint="-0.34998626667073579"/>
      <name val="Arial"/>
      <family val="2"/>
      <charset val="238"/>
    </font>
    <font>
      <sz val="11"/>
      <color theme="0" tint="-0.34998626667073579"/>
      <name val="Arial"/>
      <family val="2"/>
      <charset val="238"/>
    </font>
    <font>
      <sz val="13"/>
      <color theme="1" tint="4.9989318521683403E-2"/>
      <name val="Arial"/>
      <family val="2"/>
      <charset val="238"/>
    </font>
    <font>
      <sz val="11"/>
      <color theme="1" tint="4.9989318521683403E-2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0">
    <xf numFmtId="0" fontId="0" fillId="0" borderId="0" xfId="0"/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0" borderId="0" xfId="0" applyFont="1"/>
    <xf numFmtId="0" fontId="3" fillId="2" borderId="1" xfId="0" applyFont="1" applyFill="1" applyBorder="1"/>
    <xf numFmtId="14" fontId="3" fillId="2" borderId="1" xfId="0" applyNumberFormat="1" applyFont="1" applyFill="1" applyBorder="1"/>
    <xf numFmtId="0" fontId="3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3" fillId="2" borderId="1" xfId="0" applyNumberFormat="1" applyFont="1" applyFill="1" applyBorder="1"/>
    <xf numFmtId="0" fontId="3" fillId="2" borderId="1" xfId="0" applyNumberFormat="1" applyFont="1" applyFill="1" applyBorder="1" applyAlignment="1">
      <alignment horizontal="center"/>
    </xf>
    <xf numFmtId="14" fontId="3" fillId="2" borderId="1" xfId="0" applyNumberFormat="1" applyFont="1" applyFill="1" applyBorder="1" applyAlignment="1">
      <alignment horizontal="center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4" fillId="2" borderId="1" xfId="0" applyFont="1" applyFill="1" applyBorder="1"/>
    <xf numFmtId="0" fontId="3" fillId="2" borderId="1" xfId="0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/>
    </xf>
    <xf numFmtId="0" fontId="1" fillId="2" borderId="0" xfId="0" applyFont="1" applyFill="1"/>
    <xf numFmtId="0" fontId="3" fillId="2" borderId="1" xfId="0" applyFont="1" applyFill="1" applyBorder="1" applyAlignment="1">
      <alignment horizontal="left"/>
    </xf>
    <xf numFmtId="0" fontId="1" fillId="0" borderId="0" xfId="0" applyFont="1" applyAlignment="1">
      <alignment horizontal="center"/>
    </xf>
    <xf numFmtId="0" fontId="5" fillId="2" borderId="1" xfId="0" applyFont="1" applyFill="1" applyBorder="1"/>
    <xf numFmtId="14" fontId="4" fillId="2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7" fillId="2" borderId="1" xfId="0" applyFont="1" applyFill="1" applyBorder="1"/>
    <xf numFmtId="14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1" xfId="0" applyNumberFormat="1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0" fontId="9" fillId="3" borderId="1" xfId="0" applyFont="1" applyFill="1" applyBorder="1" applyAlignment="1">
      <alignment horizontal="center" wrapText="1"/>
    </xf>
    <xf numFmtId="0" fontId="9" fillId="3" borderId="1" xfId="0" applyFont="1" applyFill="1" applyBorder="1" applyAlignment="1">
      <alignment horizontal="center" vertical="center" wrapText="1"/>
    </xf>
    <xf numFmtId="0" fontId="10" fillId="2" borderId="1" xfId="0" applyFont="1" applyFill="1" applyBorder="1"/>
    <xf numFmtId="0" fontId="10" fillId="2" borderId="1" xfId="0" applyFont="1" applyFill="1" applyBorder="1" applyAlignment="1">
      <alignment horizontal="center"/>
    </xf>
    <xf numFmtId="0" fontId="10" fillId="2" borderId="1" xfId="0" applyNumberFormat="1" applyFont="1" applyFill="1" applyBorder="1"/>
    <xf numFmtId="0" fontId="10" fillId="2" borderId="1" xfId="0" applyNumberFormat="1" applyFont="1" applyFill="1" applyBorder="1" applyAlignment="1">
      <alignment horizontal="center"/>
    </xf>
    <xf numFmtId="14" fontId="10" fillId="2" borderId="1" xfId="0" applyNumberFormat="1" applyFont="1" applyFill="1" applyBorder="1" applyAlignment="1">
      <alignment horizontal="center"/>
    </xf>
    <xf numFmtId="164" fontId="10" fillId="2" borderId="1" xfId="0" applyNumberFormat="1" applyFont="1" applyFill="1" applyBorder="1" applyAlignment="1" applyProtection="1">
      <alignment horizontal="center"/>
      <protection locked="0"/>
    </xf>
    <xf numFmtId="0" fontId="10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/>
    <xf numFmtId="0" fontId="12" fillId="2" borderId="1" xfId="0" applyFont="1" applyFill="1" applyBorder="1" applyAlignment="1">
      <alignment horizontal="center"/>
    </xf>
    <xf numFmtId="14" fontId="10" fillId="2" borderId="1" xfId="0" applyNumberFormat="1" applyFont="1" applyFill="1" applyBorder="1" applyAlignment="1">
      <alignment horizontal="center" vertical="center"/>
    </xf>
    <xf numFmtId="14" fontId="12" fillId="2" borderId="1" xfId="0" applyNumberFormat="1" applyFont="1" applyFill="1" applyBorder="1" applyAlignment="1">
      <alignment horizontal="center"/>
    </xf>
    <xf numFmtId="0" fontId="0" fillId="2" borderId="0" xfId="0" applyFill="1"/>
    <xf numFmtId="0" fontId="10" fillId="2" borderId="1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1" fillId="0" borderId="1" xfId="0" applyFont="1" applyBorder="1"/>
    <xf numFmtId="0" fontId="0" fillId="0" borderId="1" xfId="0" applyBorder="1"/>
    <xf numFmtId="0" fontId="3" fillId="2" borderId="0" xfId="0" applyFont="1" applyFill="1" applyBorder="1"/>
    <xf numFmtId="0" fontId="15" fillId="0" borderId="0" xfId="0" applyFont="1" applyAlignment="1">
      <alignment horizontal="center"/>
    </xf>
    <xf numFmtId="14" fontId="4" fillId="2" borderId="1" xfId="0" applyNumberFormat="1" applyFont="1" applyFill="1" applyBorder="1"/>
    <xf numFmtId="0" fontId="4" fillId="2" borderId="1" xfId="0" applyFont="1" applyFill="1" applyBorder="1" applyAlignment="1">
      <alignment horizontal="center"/>
    </xf>
    <xf numFmtId="0" fontId="15" fillId="0" borderId="0" xfId="0" applyFont="1"/>
    <xf numFmtId="0" fontId="0" fillId="0" borderId="0" xfId="0" applyBorder="1"/>
    <xf numFmtId="0" fontId="4" fillId="2" borderId="1" xfId="0" applyFont="1" applyFill="1" applyBorder="1" applyAlignment="1">
      <alignment horizontal="center" vertical="center" wrapText="1"/>
    </xf>
    <xf numFmtId="0" fontId="13" fillId="0" borderId="0" xfId="0" applyFont="1"/>
    <xf numFmtId="164" fontId="4" fillId="2" borderId="1" xfId="0" applyNumberFormat="1" applyFont="1" applyFill="1" applyBorder="1" applyAlignment="1" applyProtection="1">
      <alignment horizontal="center"/>
      <protection locked="0"/>
    </xf>
    <xf numFmtId="0" fontId="16" fillId="0" borderId="0" xfId="0" applyFont="1"/>
    <xf numFmtId="0" fontId="17" fillId="2" borderId="1" xfId="0" applyFont="1" applyFill="1" applyBorder="1"/>
    <xf numFmtId="14" fontId="17" fillId="2" borderId="1" xfId="0" applyNumberFormat="1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0" fontId="18" fillId="0" borderId="0" xfId="0" applyFont="1"/>
    <xf numFmtId="0" fontId="19" fillId="2" borderId="1" xfId="0" applyFont="1" applyFill="1" applyBorder="1"/>
    <xf numFmtId="14" fontId="19" fillId="2" borderId="1" xfId="0" applyNumberFormat="1" applyFont="1" applyFill="1" applyBorder="1" applyAlignment="1">
      <alignment horizontal="center"/>
    </xf>
    <xf numFmtId="0" fontId="19" fillId="2" borderId="1" xfId="0" applyNumberFormat="1" applyFont="1" applyFill="1" applyBorder="1" applyAlignment="1">
      <alignment horizontal="center"/>
    </xf>
    <xf numFmtId="0" fontId="19" fillId="2" borderId="1" xfId="0" applyFont="1" applyFill="1" applyBorder="1" applyAlignment="1">
      <alignment horizontal="center"/>
    </xf>
    <xf numFmtId="14" fontId="19" fillId="2" borderId="1" xfId="0" applyNumberFormat="1" applyFont="1" applyFill="1" applyBorder="1"/>
    <xf numFmtId="0" fontId="19" fillId="2" borderId="1" xfId="0" applyFont="1" applyFill="1" applyBorder="1" applyAlignment="1">
      <alignment horizontal="center" vertical="center" wrapText="1"/>
    </xf>
    <xf numFmtId="0" fontId="18" fillId="2" borderId="0" xfId="0" applyFont="1" applyFill="1"/>
    <xf numFmtId="0" fontId="19" fillId="2" borderId="1" xfId="0" applyFont="1" applyFill="1" applyBorder="1" applyAlignment="1">
      <alignment horizontal="left"/>
    </xf>
    <xf numFmtId="0" fontId="18" fillId="2" borderId="1" xfId="0" applyFont="1" applyFill="1" applyBorder="1"/>
    <xf numFmtId="164" fontId="19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4" fillId="2" borderId="0" xfId="0" applyFont="1" applyFill="1" applyBorder="1"/>
    <xf numFmtId="0" fontId="4" fillId="4" borderId="0" xfId="0" applyFont="1" applyFill="1" applyBorder="1"/>
    <xf numFmtId="0" fontId="0" fillId="4" borderId="0" xfId="0" applyFill="1"/>
    <xf numFmtId="0" fontId="0" fillId="4" borderId="0" xfId="0" applyFill="1" applyAlignment="1">
      <alignment horizontal="center"/>
    </xf>
    <xf numFmtId="0" fontId="20" fillId="0" borderId="0" xfId="0" applyFont="1"/>
    <xf numFmtId="0" fontId="20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5" fillId="2" borderId="0" xfId="0" applyFont="1" applyFill="1" applyBorder="1"/>
    <xf numFmtId="0" fontId="0" fillId="0" borderId="0" xfId="0" applyBorder="1" applyAlignment="1">
      <alignment horizontal="center"/>
    </xf>
    <xf numFmtId="0" fontId="3" fillId="4" borderId="1" xfId="0" applyFont="1" applyFill="1" applyBorder="1"/>
    <xf numFmtId="0" fontId="5" fillId="4" borderId="0" xfId="0" applyFont="1" applyFill="1" applyBorder="1"/>
    <xf numFmtId="0" fontId="3" fillId="4" borderId="0" xfId="0" applyFont="1" applyFill="1" applyBorder="1"/>
    <xf numFmtId="0" fontId="0" fillId="4" borderId="0" xfId="0" applyFill="1" applyBorder="1"/>
    <xf numFmtId="0" fontId="20" fillId="4" borderId="0" xfId="0" applyFont="1" applyFill="1" applyBorder="1"/>
    <xf numFmtId="0" fontId="11" fillId="2" borderId="1" xfId="0" applyFont="1" applyFill="1" applyBorder="1" applyAlignment="1">
      <alignment horizontal="center"/>
    </xf>
    <xf numFmtId="14" fontId="5" fillId="2" borderId="1" xfId="0" applyNumberFormat="1" applyFont="1" applyFill="1" applyBorder="1" applyAlignment="1">
      <alignment horizontal="center"/>
    </xf>
    <xf numFmtId="0" fontId="21" fillId="2" borderId="1" xfId="0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0" xfId="0" applyFont="1" applyFill="1" applyBorder="1" applyAlignment="1">
      <alignment horizontal="center"/>
    </xf>
    <xf numFmtId="0" fontId="0" fillId="0" borderId="0" xfId="0"/>
    <xf numFmtId="0" fontId="1" fillId="3" borderId="1" xfId="0" applyFont="1" applyFill="1" applyBorder="1" applyAlignment="1">
      <alignment horizontal="center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3" fillId="2" borderId="1" xfId="0" applyNumberFormat="1" applyFont="1" applyFill="1" applyBorder="1"/>
    <xf numFmtId="14" fontId="3" fillId="2" borderId="1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5" fillId="2" borderId="1" xfId="0" applyFont="1" applyFill="1" applyBorder="1"/>
    <xf numFmtId="0" fontId="0" fillId="3" borderId="1" xfId="0" applyFill="1" applyBorder="1" applyAlignment="1">
      <alignment horizontal="center"/>
    </xf>
    <xf numFmtId="0" fontId="10" fillId="2" borderId="1" xfId="0" applyFont="1" applyFill="1" applyBorder="1"/>
    <xf numFmtId="0" fontId="10" fillId="2" borderId="1" xfId="0" applyFont="1" applyFill="1" applyBorder="1" applyAlignment="1">
      <alignment horizontal="center"/>
    </xf>
    <xf numFmtId="14" fontId="10" fillId="2" borderId="1" xfId="0" applyNumberFormat="1" applyFont="1" applyFill="1" applyBorder="1" applyAlignment="1">
      <alignment horizontal="center"/>
    </xf>
    <xf numFmtId="0" fontId="12" fillId="2" borderId="1" xfId="0" applyFont="1" applyFill="1" applyBorder="1"/>
    <xf numFmtId="0" fontId="12" fillId="2" borderId="1" xfId="0" applyFont="1" applyFill="1" applyBorder="1" applyAlignment="1">
      <alignment horizontal="center"/>
    </xf>
    <xf numFmtId="14" fontId="12" fillId="2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/>
    <xf numFmtId="0" fontId="20" fillId="0" borderId="0" xfId="0" applyFont="1"/>
    <xf numFmtId="0" fontId="12" fillId="2" borderId="2" xfId="0" applyFont="1" applyFill="1" applyBorder="1"/>
    <xf numFmtId="0" fontId="12" fillId="2" borderId="2" xfId="0" applyFont="1" applyFill="1" applyBorder="1" applyAlignment="1">
      <alignment horizontal="center"/>
    </xf>
    <xf numFmtId="0" fontId="12" fillId="2" borderId="2" xfId="0" applyNumberFormat="1" applyFont="1" applyFill="1" applyBorder="1" applyAlignment="1">
      <alignment horizontal="center"/>
    </xf>
    <xf numFmtId="0" fontId="22" fillId="2" borderId="1" xfId="0" applyFont="1" applyFill="1" applyBorder="1"/>
    <xf numFmtId="14" fontId="22" fillId="2" borderId="1" xfId="0" applyNumberFormat="1" applyFont="1" applyFill="1" applyBorder="1" applyAlignment="1">
      <alignment horizontal="center"/>
    </xf>
    <xf numFmtId="0" fontId="22" fillId="2" borderId="1" xfId="0" applyFont="1" applyFill="1" applyBorder="1" applyAlignment="1">
      <alignment horizontal="center"/>
    </xf>
    <xf numFmtId="0" fontId="12" fillId="2" borderId="1" xfId="0" applyFont="1" applyFill="1" applyBorder="1" applyAlignment="1">
      <alignment vertical="center"/>
    </xf>
    <xf numFmtId="0" fontId="12" fillId="2" borderId="1" xfId="0" applyNumberFormat="1" applyFont="1" applyFill="1" applyBorder="1" applyAlignment="1">
      <alignment horizontal="center"/>
    </xf>
    <xf numFmtId="0" fontId="12" fillId="2" borderId="2" xfId="0" applyFont="1" applyFill="1" applyBorder="1" applyAlignment="1">
      <alignment vertical="center"/>
    </xf>
    <xf numFmtId="14" fontId="12" fillId="2" borderId="2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24" fillId="0" borderId="0" xfId="0" applyFont="1"/>
    <xf numFmtId="0" fontId="25" fillId="2" borderId="1" xfId="0" applyFont="1" applyFill="1" applyBorder="1"/>
    <xf numFmtId="0" fontId="25" fillId="2" borderId="1" xfId="0" applyNumberFormat="1" applyFont="1" applyFill="1" applyBorder="1"/>
    <xf numFmtId="0" fontId="25" fillId="2" borderId="1" xfId="0" applyNumberFormat="1" applyFont="1" applyFill="1" applyBorder="1" applyAlignment="1">
      <alignment horizontal="center"/>
    </xf>
    <xf numFmtId="0" fontId="25" fillId="2" borderId="1" xfId="0" applyFont="1" applyFill="1" applyBorder="1" applyAlignment="1">
      <alignment horizontal="center"/>
    </xf>
    <xf numFmtId="0" fontId="26" fillId="0" borderId="0" xfId="0" applyFont="1"/>
    <xf numFmtId="0" fontId="27" fillId="2" borderId="1" xfId="0" applyFont="1" applyFill="1" applyBorder="1"/>
    <xf numFmtId="0" fontId="27" fillId="2" borderId="0" xfId="0" applyFont="1" applyFill="1" applyBorder="1"/>
    <xf numFmtId="14" fontId="27" fillId="2" borderId="1" xfId="0" applyNumberFormat="1" applyFont="1" applyFill="1" applyBorder="1" applyAlignment="1">
      <alignment horizontal="center"/>
    </xf>
    <xf numFmtId="0" fontId="27" fillId="2" borderId="1" xfId="0" applyNumberFormat="1" applyFont="1" applyFill="1" applyBorder="1" applyAlignment="1">
      <alignment horizontal="center"/>
    </xf>
    <xf numFmtId="0" fontId="27" fillId="2" borderId="1" xfId="0" applyFont="1" applyFill="1" applyBorder="1" applyAlignment="1">
      <alignment horizontal="center"/>
    </xf>
    <xf numFmtId="0" fontId="28" fillId="0" borderId="0" xfId="0" applyFont="1"/>
    <xf numFmtId="0" fontId="28" fillId="3" borderId="1" xfId="0" applyFont="1" applyFill="1" applyBorder="1" applyAlignment="1">
      <alignment horizontal="center"/>
    </xf>
    <xf numFmtId="0" fontId="28" fillId="2" borderId="1" xfId="0" applyFont="1" applyFill="1" applyBorder="1" applyAlignment="1">
      <alignment horizontal="center"/>
    </xf>
    <xf numFmtId="14" fontId="27" fillId="2" borderId="1" xfId="0" applyNumberFormat="1" applyFont="1" applyFill="1" applyBorder="1" applyAlignment="1">
      <alignment horizontal="center" vertical="center"/>
    </xf>
    <xf numFmtId="0" fontId="28" fillId="0" borderId="0" xfId="0" applyFont="1" applyAlignment="1">
      <alignment horizontal="center"/>
    </xf>
  </cellXfs>
  <cellStyles count="1">
    <cellStyle name="Normálna" xfId="0" builtinId="0"/>
  </cellStyles>
  <dxfs count="2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Helvetica Neue"/>
        <scheme val="none"/>
      </font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Helvetica Neue"/>
        <scheme val="none"/>
      </font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Helvetica Neue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Helvetica Neue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Helvetica Neue"/>
        <scheme val="none"/>
      </font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Helvetica Neue"/>
        <scheme val="none"/>
      </font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Helvetica Neue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Helvetica Neue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Helvetica Neue"/>
        <scheme val="none"/>
      </font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Helvetica Neue"/>
        <scheme val="none"/>
      </font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Helvetica Neue"/>
        <scheme val="none"/>
      </font>
      <fill>
        <patternFill patternType="solid">
          <fgColor indexed="64"/>
          <bgColor theme="0"/>
        </patternFill>
      </fill>
    </dxf>
    <dxf>
      <border outline="0">
        <bottom style="thin">
          <color indexed="64"/>
        </bottom>
      </border>
    </dxf>
    <dxf>
      <fill>
        <patternFill patternType="solid">
          <fgColor indexed="64"/>
          <bgColor theme="2" tint="-0.249977111117893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Arial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Arial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Arial"/>
        <scheme val="none"/>
      </font>
      <numFmt numFmtId="0" formatCode="General"/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Arial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Arial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 tint="4.9989318521683403E-2"/>
        <name val="Arial"/>
        <family val="2"/>
        <charset val="238"/>
        <scheme val="none"/>
      </font>
      <fill>
        <patternFill patternType="solid">
          <fgColor indexed="64"/>
          <bgColor theme="0"/>
        </patternFill>
      </fill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Arial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Arial"/>
        <scheme val="none"/>
      </font>
      <fill>
        <patternFill patternType="solid">
          <fgColor indexed="64"/>
          <bgColor theme="0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Arial"/>
        <scheme val="none"/>
      </font>
      <fill>
        <patternFill patternType="solid">
          <fgColor indexed="64"/>
          <bgColor theme="0"/>
        </patternFill>
      </fill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scheme val="none"/>
      </font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>
          <bgColor theme="2"/>
        </patternFill>
      </fill>
    </dxf>
  </dxfs>
  <tableStyles count="1" defaultTableStyle="TableStyleMedium2" defaultPivotStyle="PivotStyleLight16">
    <tableStyle name="Štýl tabuľky 1" pivot="0" count="1" xr9:uid="{00000000-0011-0000-FFFF-FFFF00000000}">
      <tableStyleElement type="wholeTable" dxfId="28"/>
    </tableStyle>
  </tableStyles>
  <colors>
    <mruColors>
      <color rgb="FFFF3300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uľka2" displayName="Tabuľka2" ref="B1:K216" totalsRowShown="0" headerRowDxfId="27" dataDxfId="25" headerRowBorderDxfId="26" tableBorderDxfId="24">
  <autoFilter ref="B1:K216" xr:uid="{00000000-0009-0000-0100-000002000000}"/>
  <sortState xmlns:xlrd2="http://schemas.microsoft.com/office/spreadsheetml/2017/richdata2" ref="B2:K214">
    <sortCondition ref="C1:C214"/>
  </sortState>
  <tableColumns count="10">
    <tableColumn id="1" xr3:uid="{00000000-0010-0000-0000-000001000000}" name="meno" dataDxfId="23"/>
    <tableColumn id="2" xr3:uid="{00000000-0010-0000-0000-000002000000}" name="klub" dataDxfId="22"/>
    <tableColumn id="3" xr3:uid="{00000000-0010-0000-0000-000003000000}" name="dátum narodenia" dataDxfId="21"/>
    <tableColumn id="4" xr3:uid="{00000000-0010-0000-0000-000004000000}" name="váha(kg)" dataDxfId="20"/>
    <tableColumn id="5" xr3:uid="{00000000-0010-0000-0000-000005000000}" name="MSR" dataDxfId="19"/>
    <tableColumn id="6" xr3:uid="{00000000-0010-0000-0000-000006000000}" name="1. kolo" dataDxfId="18">
      <calculatedColumnFormula>_xlfn.XLOOKUP(Tabuľka2[[#This Row],[meno]],$B$4:$B$192,$G$4:$G$192)</calculatedColumnFormula>
    </tableColumn>
    <tableColumn id="12" xr3:uid="{00000000-0010-0000-0000-00000C000000}" name="Svetový pohár Budapešť" dataDxfId="17"/>
    <tableColumn id="14" xr3:uid="{00000000-0010-0000-0000-00000E000000}" name="T. Matliare 12.-16.7." dataDxfId="16"/>
    <tableColumn id="9" xr3:uid="{00000000-0010-0000-0000-000009000000}" name="S PO 5.6." dataDxfId="15"/>
    <tableColumn id="11" xr3:uid="{00000000-0010-0000-0000-00000B000000}" name="SKE 5.6." dataDxfId="14"/>
  </tableColumns>
  <tableStyleInfo name="TableStyleMedium11" showFirstColumn="0" showLastColumn="0" showRowStripes="1" showColumnStripes="1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uľka22" displayName="Tabuľka22" ref="B1:K280" totalsRowShown="0" headerRowDxfId="13" dataDxfId="11" headerRowBorderDxfId="12" tableBorderDxfId="10">
  <autoFilter ref="B1:K280" xr:uid="{00000000-0009-0000-0100-000001000000}"/>
  <sortState xmlns:xlrd2="http://schemas.microsoft.com/office/spreadsheetml/2017/richdata2" ref="B2:K277">
    <sortCondition ref="C1:C277"/>
  </sortState>
  <tableColumns count="10">
    <tableColumn id="1" xr3:uid="{00000000-0010-0000-0100-000001000000}" name="meno" dataDxfId="9"/>
    <tableColumn id="2" xr3:uid="{00000000-0010-0000-0100-000002000000}" name="klub" dataDxfId="8"/>
    <tableColumn id="3" xr3:uid="{00000000-0010-0000-0100-000003000000}" name="dátum narodenia" dataDxfId="7"/>
    <tableColumn id="4" xr3:uid="{00000000-0010-0000-0100-000004000000}" name="váha(kg)" dataDxfId="6"/>
    <tableColumn id="5" xr3:uid="{00000000-0010-0000-0100-000005000000}" name="MSR" dataDxfId="5"/>
    <tableColumn id="6" xr3:uid="{00000000-0010-0000-0100-000006000000}" name="1. kolo" dataDxfId="4">
      <calculatedColumnFormula>_xlfn.XLOOKUP(Tabuľka22[[#This Row],[meno]],$B$4:$B$183,$G$4:$G$183)</calculatedColumnFormula>
    </tableColumn>
    <tableColumn id="12" xr3:uid="{00000000-0010-0000-0100-00000C000000}" name="Svetový pohár Budapešť" dataDxfId="3"/>
    <tableColumn id="14" xr3:uid="{00000000-0010-0000-0100-00000E000000}" name="T. Matliare 12.-16.7." dataDxfId="2"/>
    <tableColumn id="9" xr3:uid="{00000000-0010-0000-0100-000009000000}" name="S PO 5.6." dataDxfId="1"/>
    <tableColumn id="11" xr3:uid="{00000000-0010-0000-0100-00000B000000}" name="SKE 5.6." dataDxfId="0"/>
  </tableColumns>
  <tableStyleInfo name="TableStyleMedium11" showFirstColumn="0" showLastColumn="0" showRowStripes="1" showColumnStripes="1"/>
</table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16"/>
  <sheetViews>
    <sheetView tabSelected="1" zoomScale="80" zoomScaleNormal="80" workbookViewId="0">
      <pane ySplit="1" topLeftCell="A2" activePane="bottomLeft" state="frozen"/>
      <selection pane="bottomLeft" activeCell="C2" sqref="C2"/>
    </sheetView>
  </sheetViews>
  <sheetFormatPr defaultColWidth="12.21875" defaultRowHeight="13.8"/>
  <cols>
    <col min="1" max="1" width="4.77734375" style="5" customWidth="1"/>
    <col min="2" max="2" width="31.44140625" style="5" customWidth="1"/>
    <col min="3" max="3" width="50.44140625" style="5" bestFit="1" customWidth="1"/>
    <col min="4" max="4" width="26.21875" style="139" bestFit="1" customWidth="1"/>
    <col min="5" max="5" width="19.77734375" style="98" bestFit="1" customWidth="1"/>
    <col min="6" max="7" width="19.77734375" style="5" bestFit="1" customWidth="1"/>
    <col min="8" max="8" width="31.88671875" style="19" bestFit="1" customWidth="1"/>
    <col min="9" max="9" width="21.21875" style="19" customWidth="1"/>
    <col min="10" max="10" width="13.77734375" style="5" bestFit="1" customWidth="1"/>
    <col min="11" max="16384" width="12.21875" style="5"/>
  </cols>
  <sheetData>
    <row r="1" spans="2:11" ht="15.6">
      <c r="B1" s="1" t="s">
        <v>1</v>
      </c>
      <c r="C1" s="1" t="s">
        <v>0</v>
      </c>
      <c r="D1" s="136" t="s">
        <v>215</v>
      </c>
      <c r="E1" s="93" t="s">
        <v>223</v>
      </c>
      <c r="F1" s="1" t="s">
        <v>216</v>
      </c>
      <c r="G1" s="1" t="s">
        <v>217</v>
      </c>
      <c r="H1" s="2" t="s">
        <v>312</v>
      </c>
      <c r="I1" s="2" t="s">
        <v>306</v>
      </c>
      <c r="J1" s="3" t="s">
        <v>305</v>
      </c>
      <c r="K1" s="4" t="s">
        <v>308</v>
      </c>
    </row>
    <row r="2" spans="2:11" ht="18.600000000000001" customHeight="1">
      <c r="B2" s="6" t="s">
        <v>138</v>
      </c>
      <c r="C2" s="6" t="s">
        <v>124</v>
      </c>
      <c r="D2" s="137" t="s">
        <v>276</v>
      </c>
      <c r="E2" s="6">
        <v>75</v>
      </c>
      <c r="F2" s="6" t="s">
        <v>240</v>
      </c>
      <c r="G2" s="6"/>
      <c r="H2" s="8"/>
      <c r="I2" s="6"/>
      <c r="J2" s="6"/>
      <c r="K2" s="6"/>
    </row>
    <row r="3" spans="2:11" ht="16.8">
      <c r="B3" s="6" t="s">
        <v>154</v>
      </c>
      <c r="C3" s="6" t="s">
        <v>124</v>
      </c>
      <c r="D3" s="132">
        <v>40079</v>
      </c>
      <c r="E3" s="6">
        <v>42</v>
      </c>
      <c r="F3" s="6" t="s">
        <v>254</v>
      </c>
      <c r="G3" s="6"/>
      <c r="H3" s="8"/>
      <c r="I3" s="8" t="s">
        <v>301</v>
      </c>
      <c r="J3" s="6"/>
      <c r="K3" s="6"/>
    </row>
    <row r="4" spans="2:11" ht="16.8">
      <c r="B4" s="6" t="s">
        <v>176</v>
      </c>
      <c r="C4" s="6" t="s">
        <v>124</v>
      </c>
      <c r="D4" s="132">
        <v>38615</v>
      </c>
      <c r="E4" s="6">
        <v>63</v>
      </c>
      <c r="F4" s="6" t="s">
        <v>245</v>
      </c>
      <c r="G4" s="6"/>
      <c r="H4" s="8"/>
      <c r="I4" s="6"/>
      <c r="J4" s="6"/>
      <c r="K4" s="6"/>
    </row>
    <row r="5" spans="2:11" ht="16.8">
      <c r="B5" s="6" t="s">
        <v>272</v>
      </c>
      <c r="C5" s="6" t="s">
        <v>124</v>
      </c>
      <c r="D5" s="132">
        <v>37393</v>
      </c>
      <c r="E5" s="6">
        <v>57</v>
      </c>
      <c r="F5" s="6" t="s">
        <v>254</v>
      </c>
      <c r="G5" s="6"/>
      <c r="H5" s="8"/>
      <c r="I5" s="6"/>
      <c r="J5" s="6"/>
      <c r="K5" s="8" t="s">
        <v>301</v>
      </c>
    </row>
    <row r="6" spans="2:11" ht="16.8">
      <c r="B6" s="6" t="s">
        <v>339</v>
      </c>
      <c r="C6" s="6" t="s">
        <v>17</v>
      </c>
      <c r="D6" s="137" t="s">
        <v>276</v>
      </c>
      <c r="E6" s="6"/>
      <c r="F6" s="6"/>
      <c r="G6" s="10"/>
      <c r="H6" s="11"/>
      <c r="I6" s="8"/>
      <c r="J6" s="8" t="s">
        <v>301</v>
      </c>
      <c r="K6" s="6"/>
    </row>
    <row r="7" spans="2:11" ht="16.8">
      <c r="B7" s="6" t="s">
        <v>18</v>
      </c>
      <c r="C7" s="6" t="s">
        <v>17</v>
      </c>
      <c r="D7" s="132">
        <v>36225</v>
      </c>
      <c r="E7" s="6">
        <v>91</v>
      </c>
      <c r="F7" s="6" t="s">
        <v>288</v>
      </c>
      <c r="G7" s="6" t="s">
        <v>239</v>
      </c>
      <c r="H7" s="8"/>
      <c r="I7" s="8"/>
      <c r="J7" s="8" t="s">
        <v>301</v>
      </c>
      <c r="K7" s="6"/>
    </row>
    <row r="8" spans="2:11" ht="16.8">
      <c r="B8" s="6" t="s">
        <v>150</v>
      </c>
      <c r="C8" s="6" t="s">
        <v>17</v>
      </c>
      <c r="D8" s="132">
        <v>35866</v>
      </c>
      <c r="E8" s="6">
        <v>71</v>
      </c>
      <c r="F8" s="6" t="s">
        <v>240</v>
      </c>
      <c r="G8" s="6"/>
      <c r="H8" s="8"/>
      <c r="I8" s="6"/>
      <c r="J8" s="6"/>
      <c r="K8" s="6"/>
    </row>
    <row r="9" spans="2:11" ht="16.8">
      <c r="B9" s="6" t="s">
        <v>140</v>
      </c>
      <c r="C9" s="6" t="s">
        <v>325</v>
      </c>
      <c r="D9" s="132">
        <v>38504</v>
      </c>
      <c r="E9" s="6">
        <v>81</v>
      </c>
      <c r="F9" s="6" t="s">
        <v>218</v>
      </c>
      <c r="G9" s="6"/>
      <c r="H9" s="8"/>
      <c r="I9" s="6"/>
      <c r="J9" s="6"/>
      <c r="K9" s="6"/>
    </row>
    <row r="10" spans="2:11" ht="16.8">
      <c r="B10" s="6" t="s">
        <v>136</v>
      </c>
      <c r="C10" s="6" t="s">
        <v>325</v>
      </c>
      <c r="D10" s="132">
        <v>38259</v>
      </c>
      <c r="E10" s="6">
        <v>63</v>
      </c>
      <c r="F10" s="6" t="s">
        <v>227</v>
      </c>
      <c r="G10" s="6"/>
      <c r="H10" s="8"/>
      <c r="I10" s="6"/>
      <c r="J10" s="6"/>
      <c r="K10" s="6"/>
    </row>
    <row r="11" spans="2:11" ht="16.8">
      <c r="B11" s="6" t="s">
        <v>134</v>
      </c>
      <c r="C11" s="6" t="s">
        <v>325</v>
      </c>
      <c r="D11" s="132">
        <v>38203</v>
      </c>
      <c r="E11" s="6">
        <v>60</v>
      </c>
      <c r="F11" s="6" t="s">
        <v>227</v>
      </c>
      <c r="G11" s="6"/>
      <c r="H11" s="8"/>
      <c r="I11" s="6"/>
      <c r="J11" s="6"/>
      <c r="K11" s="6"/>
    </row>
    <row r="12" spans="2:11" ht="16.8">
      <c r="B12" s="6" t="s">
        <v>139</v>
      </c>
      <c r="C12" s="6" t="s">
        <v>325</v>
      </c>
      <c r="D12" s="132">
        <v>37975</v>
      </c>
      <c r="E12" s="6">
        <v>81</v>
      </c>
      <c r="F12" s="6" t="s">
        <v>227</v>
      </c>
      <c r="G12" s="6"/>
      <c r="H12" s="8"/>
      <c r="I12" s="6"/>
      <c r="J12" s="6"/>
      <c r="K12" s="6"/>
    </row>
    <row r="13" spans="2:11" ht="16.8">
      <c r="B13" s="6" t="s">
        <v>132</v>
      </c>
      <c r="C13" s="6" t="s">
        <v>325</v>
      </c>
      <c r="D13" s="132">
        <v>37451</v>
      </c>
      <c r="E13" s="6">
        <v>65</v>
      </c>
      <c r="F13" s="6" t="s">
        <v>227</v>
      </c>
      <c r="G13" s="6"/>
      <c r="H13" s="8"/>
      <c r="I13" s="6"/>
      <c r="J13" s="6"/>
      <c r="K13" s="6"/>
    </row>
    <row r="14" spans="2:11" ht="16.8">
      <c r="B14" s="6" t="s">
        <v>145</v>
      </c>
      <c r="C14" s="6" t="s">
        <v>326</v>
      </c>
      <c r="D14" s="132">
        <v>34933</v>
      </c>
      <c r="E14" s="6">
        <v>60</v>
      </c>
      <c r="F14" s="6" t="s">
        <v>240</v>
      </c>
      <c r="G14" s="6"/>
      <c r="H14" s="8"/>
      <c r="I14" s="6"/>
      <c r="J14" s="6"/>
      <c r="K14" s="8" t="s">
        <v>301</v>
      </c>
    </row>
    <row r="15" spans="2:11" s="124" customFormat="1" ht="16.8">
      <c r="B15" s="99" t="s">
        <v>127</v>
      </c>
      <c r="C15" s="99" t="s">
        <v>326</v>
      </c>
      <c r="D15" s="132">
        <v>38419</v>
      </c>
      <c r="E15" s="99">
        <v>48</v>
      </c>
      <c r="F15" s="99" t="s">
        <v>227</v>
      </c>
      <c r="G15" s="99"/>
      <c r="H15" s="122" t="s">
        <v>457</v>
      </c>
      <c r="I15" s="123"/>
      <c r="J15" s="99"/>
      <c r="K15" s="123" t="s">
        <v>301</v>
      </c>
    </row>
    <row r="16" spans="2:11" ht="16.8">
      <c r="B16" s="6" t="s">
        <v>185</v>
      </c>
      <c r="C16" s="6" t="s">
        <v>326</v>
      </c>
      <c r="D16" s="132">
        <v>38104</v>
      </c>
      <c r="E16" s="6">
        <v>94</v>
      </c>
      <c r="F16" s="6" t="s">
        <v>236</v>
      </c>
      <c r="G16" s="6"/>
      <c r="H16" s="8"/>
      <c r="I16" s="6"/>
      <c r="J16" s="6"/>
      <c r="K16" s="6"/>
    </row>
    <row r="17" spans="2:11" ht="16.8">
      <c r="B17" s="6" t="s">
        <v>144</v>
      </c>
      <c r="C17" s="6" t="s">
        <v>326</v>
      </c>
      <c r="D17" s="132">
        <v>37256</v>
      </c>
      <c r="E17" s="6">
        <v>60</v>
      </c>
      <c r="F17" s="6"/>
      <c r="G17" s="6"/>
      <c r="H17" s="8"/>
      <c r="I17" s="8"/>
      <c r="J17" s="6"/>
      <c r="K17" s="8" t="s">
        <v>301</v>
      </c>
    </row>
    <row r="18" spans="2:11" ht="16.8">
      <c r="B18" s="6" t="s">
        <v>170</v>
      </c>
      <c r="C18" s="6" t="s">
        <v>125</v>
      </c>
      <c r="D18" s="132">
        <v>41568</v>
      </c>
      <c r="E18" s="6">
        <v>37</v>
      </c>
      <c r="F18" s="6" t="s">
        <v>264</v>
      </c>
      <c r="G18" s="6"/>
      <c r="H18" s="8"/>
      <c r="I18" s="6"/>
      <c r="J18" s="6"/>
      <c r="K18" s="6"/>
    </row>
    <row r="19" spans="2:11" ht="16.8">
      <c r="B19" s="6" t="s">
        <v>126</v>
      </c>
      <c r="C19" s="6" t="s">
        <v>125</v>
      </c>
      <c r="D19" s="132">
        <v>38791</v>
      </c>
      <c r="E19" s="6">
        <v>56</v>
      </c>
      <c r="F19" s="6" t="s">
        <v>218</v>
      </c>
      <c r="G19" s="6"/>
      <c r="H19" s="8"/>
      <c r="I19" s="6"/>
      <c r="J19" s="6"/>
      <c r="K19" s="6"/>
    </row>
    <row r="20" spans="2:11" ht="16.8">
      <c r="B20" s="6" t="s">
        <v>267</v>
      </c>
      <c r="C20" s="6" t="s">
        <v>125</v>
      </c>
      <c r="D20" s="132">
        <v>38396</v>
      </c>
      <c r="E20" s="6">
        <v>67</v>
      </c>
      <c r="F20" s="6" t="s">
        <v>237</v>
      </c>
      <c r="G20" s="6"/>
      <c r="H20" s="8"/>
      <c r="I20" s="6"/>
      <c r="J20" s="6"/>
      <c r="K20" s="6"/>
    </row>
    <row r="21" spans="2:11" ht="16.8">
      <c r="B21" s="6" t="s">
        <v>181</v>
      </c>
      <c r="C21" s="6" t="s">
        <v>327</v>
      </c>
      <c r="D21" s="132">
        <v>39897</v>
      </c>
      <c r="E21" s="6">
        <v>69</v>
      </c>
      <c r="F21" s="6" t="s">
        <v>236</v>
      </c>
      <c r="G21" s="6"/>
      <c r="H21" s="8"/>
      <c r="I21" s="15" t="s">
        <v>301</v>
      </c>
      <c r="J21" s="15" t="s">
        <v>301</v>
      </c>
      <c r="K21" s="6"/>
    </row>
    <row r="22" spans="2:11" ht="16.8">
      <c r="B22" s="6" t="s">
        <v>275</v>
      </c>
      <c r="C22" s="6" t="s">
        <v>327</v>
      </c>
      <c r="D22" s="132">
        <v>38717</v>
      </c>
      <c r="E22" s="6">
        <v>57</v>
      </c>
      <c r="F22" s="6" t="s">
        <v>265</v>
      </c>
      <c r="G22" s="6" t="s">
        <v>241</v>
      </c>
      <c r="H22" s="8"/>
      <c r="I22" s="8" t="s">
        <v>301</v>
      </c>
      <c r="J22" s="8" t="s">
        <v>301</v>
      </c>
      <c r="K22" s="6"/>
    </row>
    <row r="23" spans="2:11" ht="16.8">
      <c r="B23" s="6" t="s">
        <v>273</v>
      </c>
      <c r="C23" s="6" t="s">
        <v>327</v>
      </c>
      <c r="D23" s="132">
        <v>38684</v>
      </c>
      <c r="E23" s="6">
        <v>60</v>
      </c>
      <c r="F23" s="6" t="s">
        <v>241</v>
      </c>
      <c r="G23" s="6" t="s">
        <v>241</v>
      </c>
      <c r="H23" s="8"/>
      <c r="I23" s="8" t="s">
        <v>301</v>
      </c>
      <c r="J23" s="8" t="s">
        <v>301</v>
      </c>
      <c r="K23" s="6"/>
    </row>
    <row r="24" spans="2:11" ht="16.8">
      <c r="B24" s="6" t="s">
        <v>20</v>
      </c>
      <c r="C24" s="6" t="s">
        <v>327</v>
      </c>
      <c r="D24" s="132">
        <v>38418</v>
      </c>
      <c r="E24" s="6">
        <v>54</v>
      </c>
      <c r="F24" s="6" t="s">
        <v>278</v>
      </c>
      <c r="G24" s="6" t="s">
        <v>292</v>
      </c>
      <c r="H24" s="8"/>
      <c r="I24" s="8" t="s">
        <v>301</v>
      </c>
      <c r="J24" s="8" t="s">
        <v>301</v>
      </c>
      <c r="K24" s="6"/>
    </row>
    <row r="25" spans="2:11" ht="16.8">
      <c r="B25" s="6" t="s">
        <v>178</v>
      </c>
      <c r="C25" s="6" t="s">
        <v>327</v>
      </c>
      <c r="D25" s="132">
        <v>38418</v>
      </c>
      <c r="E25" s="6">
        <v>63</v>
      </c>
      <c r="F25" s="6" t="s">
        <v>236</v>
      </c>
      <c r="G25" s="6"/>
      <c r="H25" s="8"/>
      <c r="I25" s="6"/>
      <c r="J25" s="6"/>
      <c r="K25" s="6"/>
    </row>
    <row r="26" spans="2:11" ht="16.8">
      <c r="B26" s="6" t="s">
        <v>135</v>
      </c>
      <c r="C26" s="6" t="s">
        <v>327</v>
      </c>
      <c r="D26" s="132">
        <v>38046</v>
      </c>
      <c r="E26" s="6">
        <v>71</v>
      </c>
      <c r="F26" s="6" t="s">
        <v>218</v>
      </c>
      <c r="G26" s="6"/>
      <c r="H26" s="8"/>
      <c r="I26" s="8" t="s">
        <v>301</v>
      </c>
      <c r="J26" s="8" t="s">
        <v>301</v>
      </c>
      <c r="K26" s="8" t="s">
        <v>301</v>
      </c>
    </row>
    <row r="27" spans="2:11" ht="16.8">
      <c r="B27" s="6" t="s">
        <v>10</v>
      </c>
      <c r="C27" s="6" t="s">
        <v>327</v>
      </c>
      <c r="D27" s="132">
        <v>38019</v>
      </c>
      <c r="E27" s="6">
        <v>67</v>
      </c>
      <c r="F27" s="6" t="s">
        <v>286</v>
      </c>
      <c r="G27" s="6" t="s">
        <v>224</v>
      </c>
      <c r="H27" s="8"/>
      <c r="I27" s="15" t="s">
        <v>301</v>
      </c>
      <c r="J27" s="15" t="s">
        <v>301</v>
      </c>
      <c r="K27" s="6"/>
    </row>
    <row r="28" spans="2:11" ht="16.8">
      <c r="B28" s="6" t="s">
        <v>319</v>
      </c>
      <c r="C28" s="6" t="s">
        <v>318</v>
      </c>
      <c r="D28" s="132">
        <v>36803</v>
      </c>
      <c r="E28" s="6">
        <v>69</v>
      </c>
      <c r="F28" s="6" t="s">
        <v>241</v>
      </c>
      <c r="G28" s="6" t="s">
        <v>231</v>
      </c>
      <c r="H28" s="8" t="s">
        <v>303</v>
      </c>
      <c r="I28" s="8" t="s">
        <v>303</v>
      </c>
      <c r="J28" s="8" t="s">
        <v>303</v>
      </c>
      <c r="K28" s="6"/>
    </row>
    <row r="29" spans="2:11" ht="16.8">
      <c r="B29" s="6" t="s">
        <v>72</v>
      </c>
      <c r="C29" s="6" t="s">
        <v>31</v>
      </c>
      <c r="D29" s="132">
        <v>40727</v>
      </c>
      <c r="E29" s="6">
        <v>37</v>
      </c>
      <c r="F29" s="6" t="s">
        <v>254</v>
      </c>
      <c r="G29" s="6" t="s">
        <v>231</v>
      </c>
      <c r="H29" s="8" t="s">
        <v>303</v>
      </c>
      <c r="I29" s="6"/>
      <c r="J29" s="6"/>
      <c r="K29" s="6"/>
    </row>
    <row r="30" spans="2:11" ht="16.8">
      <c r="B30" s="6" t="s">
        <v>51</v>
      </c>
      <c r="C30" s="6" t="s">
        <v>31</v>
      </c>
      <c r="D30" s="132">
        <v>39002</v>
      </c>
      <c r="E30" s="6">
        <v>55</v>
      </c>
      <c r="F30" s="6" t="s">
        <v>242</v>
      </c>
      <c r="G30" s="6" t="s">
        <v>219</v>
      </c>
      <c r="H30" s="8" t="s">
        <v>229</v>
      </c>
      <c r="I30" s="13" t="s">
        <v>301</v>
      </c>
      <c r="J30" s="6"/>
      <c r="K30" s="6"/>
    </row>
    <row r="31" spans="2:11" ht="16.8">
      <c r="B31" s="6" t="s">
        <v>164</v>
      </c>
      <c r="C31" s="6" t="s">
        <v>31</v>
      </c>
      <c r="D31" s="132">
        <v>37524</v>
      </c>
      <c r="E31" s="6">
        <v>60</v>
      </c>
      <c r="F31" s="6" t="s">
        <v>236</v>
      </c>
      <c r="G31" s="6"/>
      <c r="H31" s="8"/>
      <c r="I31" s="6"/>
      <c r="J31" s="6"/>
      <c r="K31" s="6"/>
    </row>
    <row r="32" spans="2:11" ht="16.8">
      <c r="B32" s="6" t="s">
        <v>147</v>
      </c>
      <c r="C32" s="6" t="s">
        <v>31</v>
      </c>
      <c r="D32" s="132">
        <v>37266</v>
      </c>
      <c r="E32" s="6">
        <v>63.5</v>
      </c>
      <c r="F32" s="6" t="s">
        <v>240</v>
      </c>
      <c r="G32" s="6"/>
      <c r="H32" s="8"/>
      <c r="I32" s="6"/>
      <c r="J32" s="6"/>
      <c r="K32" s="6"/>
    </row>
    <row r="33" spans="2:11" ht="16.8">
      <c r="B33" s="6" t="s">
        <v>62</v>
      </c>
      <c r="C33" s="6" t="s">
        <v>31</v>
      </c>
      <c r="D33" s="132">
        <v>37180</v>
      </c>
      <c r="E33" s="6">
        <v>65</v>
      </c>
      <c r="F33" s="6" t="s">
        <v>280</v>
      </c>
      <c r="G33" s="6" t="s">
        <v>293</v>
      </c>
      <c r="H33" s="8"/>
      <c r="I33" s="6"/>
      <c r="J33" s="6"/>
      <c r="K33" s="6"/>
    </row>
    <row r="34" spans="2:11" ht="16.8">
      <c r="B34" s="6" t="s">
        <v>148</v>
      </c>
      <c r="C34" s="6" t="s">
        <v>31</v>
      </c>
      <c r="D34" s="132">
        <v>37149</v>
      </c>
      <c r="E34" s="6">
        <v>63.5</v>
      </c>
      <c r="F34" s="6" t="s">
        <v>240</v>
      </c>
      <c r="G34" s="6"/>
      <c r="H34" s="8"/>
      <c r="I34" s="6"/>
      <c r="J34" s="6"/>
      <c r="K34" s="6"/>
    </row>
    <row r="35" spans="2:11" ht="16.8">
      <c r="B35" s="6" t="s">
        <v>34</v>
      </c>
      <c r="C35" s="6" t="s">
        <v>31</v>
      </c>
      <c r="D35" s="132">
        <v>36361</v>
      </c>
      <c r="E35" s="6">
        <v>91</v>
      </c>
      <c r="F35" s="6" t="s">
        <v>240</v>
      </c>
      <c r="G35" s="6" t="s">
        <v>238</v>
      </c>
      <c r="H35" s="8"/>
      <c r="I35" s="6"/>
      <c r="J35" s="6"/>
      <c r="K35" s="6"/>
    </row>
    <row r="36" spans="2:11" ht="16.8">
      <c r="B36" s="6" t="s">
        <v>64</v>
      </c>
      <c r="C36" s="6" t="s">
        <v>31</v>
      </c>
      <c r="D36" s="132">
        <v>36311</v>
      </c>
      <c r="E36" s="6">
        <v>70</v>
      </c>
      <c r="F36" s="6" t="s">
        <v>261</v>
      </c>
      <c r="G36" s="6" t="s">
        <v>261</v>
      </c>
      <c r="H36" s="8"/>
      <c r="I36" s="6"/>
      <c r="J36" s="6"/>
      <c r="K36" s="6"/>
    </row>
    <row r="37" spans="2:11" ht="16.8">
      <c r="B37" s="6" t="s">
        <v>32</v>
      </c>
      <c r="C37" s="6" t="s">
        <v>31</v>
      </c>
      <c r="D37" s="132">
        <v>36188</v>
      </c>
      <c r="E37" s="6">
        <v>81</v>
      </c>
      <c r="F37" s="6" t="s">
        <v>240</v>
      </c>
      <c r="G37" s="6" t="s">
        <v>218</v>
      </c>
      <c r="H37" s="8"/>
      <c r="I37" s="6"/>
      <c r="J37" s="6"/>
      <c r="K37" s="6"/>
    </row>
    <row r="38" spans="2:11" ht="16.8">
      <c r="B38" s="6" t="s">
        <v>100</v>
      </c>
      <c r="C38" s="6" t="s">
        <v>2</v>
      </c>
      <c r="D38" s="132">
        <v>38103</v>
      </c>
      <c r="E38" s="8">
        <v>63</v>
      </c>
      <c r="F38" s="8" t="s">
        <v>235</v>
      </c>
      <c r="G38" s="8" t="s">
        <v>265</v>
      </c>
      <c r="H38" s="8" t="s">
        <v>303</v>
      </c>
      <c r="I38" s="22" t="s">
        <v>303</v>
      </c>
      <c r="J38" s="8"/>
      <c r="K38" s="8"/>
    </row>
    <row r="39" spans="2:11" ht="16.8">
      <c r="B39" s="6" t="s">
        <v>68</v>
      </c>
      <c r="C39" s="6" t="s">
        <v>2</v>
      </c>
      <c r="D39" s="132">
        <v>41870</v>
      </c>
      <c r="E39" s="8">
        <v>25</v>
      </c>
      <c r="F39" s="8" t="s">
        <v>258</v>
      </c>
      <c r="G39" s="8" t="s">
        <v>297</v>
      </c>
      <c r="H39" s="8"/>
      <c r="I39" s="8"/>
      <c r="J39" s="8"/>
      <c r="K39" s="8"/>
    </row>
    <row r="40" spans="2:11" ht="16.8">
      <c r="B40" s="6" t="s">
        <v>67</v>
      </c>
      <c r="C40" s="6" t="s">
        <v>2</v>
      </c>
      <c r="D40" s="132">
        <v>41833</v>
      </c>
      <c r="E40" s="8">
        <v>25</v>
      </c>
      <c r="F40" s="8" t="s">
        <v>289</v>
      </c>
      <c r="G40" s="8" t="s">
        <v>296</v>
      </c>
      <c r="H40" s="8"/>
      <c r="I40" s="12" t="s">
        <v>301</v>
      </c>
      <c r="J40" s="8"/>
      <c r="K40" s="8"/>
    </row>
    <row r="41" spans="2:11" ht="16.8">
      <c r="B41" s="6" t="s">
        <v>36</v>
      </c>
      <c r="C41" s="6" t="s">
        <v>2</v>
      </c>
      <c r="D41" s="132">
        <v>41360</v>
      </c>
      <c r="E41" s="8">
        <v>28</v>
      </c>
      <c r="F41" s="8" t="s">
        <v>282</v>
      </c>
      <c r="G41" s="8" t="s">
        <v>295</v>
      </c>
      <c r="H41" s="8"/>
      <c r="I41" s="12" t="s">
        <v>301</v>
      </c>
      <c r="J41" s="12" t="s">
        <v>301</v>
      </c>
      <c r="K41" s="8"/>
    </row>
    <row r="42" spans="2:11" ht="16.8">
      <c r="B42" s="6" t="s">
        <v>71</v>
      </c>
      <c r="C42" s="6" t="s">
        <v>2</v>
      </c>
      <c r="D42" s="132">
        <v>41254</v>
      </c>
      <c r="E42" s="8">
        <v>28</v>
      </c>
      <c r="F42" s="8" t="s">
        <v>235</v>
      </c>
      <c r="G42" s="8" t="s">
        <v>220</v>
      </c>
      <c r="H42" s="8"/>
      <c r="I42" s="22" t="s">
        <v>303</v>
      </c>
      <c r="J42" s="8"/>
      <c r="K42" s="8"/>
    </row>
    <row r="43" spans="2:11" ht="16.8">
      <c r="B43" s="6" t="s">
        <v>197</v>
      </c>
      <c r="C43" s="6" t="s">
        <v>2</v>
      </c>
      <c r="D43" s="132">
        <v>41107</v>
      </c>
      <c r="E43" s="8">
        <v>37</v>
      </c>
      <c r="F43" s="8" t="s">
        <v>259</v>
      </c>
      <c r="G43" s="8"/>
      <c r="H43" s="8"/>
      <c r="I43" s="8"/>
      <c r="J43" s="8"/>
      <c r="K43" s="8"/>
    </row>
    <row r="44" spans="2:11" ht="16.8">
      <c r="B44" s="6" t="s">
        <v>277</v>
      </c>
      <c r="C44" s="6" t="s">
        <v>2</v>
      </c>
      <c r="D44" s="132">
        <v>40897</v>
      </c>
      <c r="E44" s="8">
        <v>32</v>
      </c>
      <c r="F44" s="8" t="s">
        <v>236</v>
      </c>
      <c r="G44" s="8" t="s">
        <v>236</v>
      </c>
      <c r="H44" s="8"/>
      <c r="I44" s="8"/>
      <c r="J44" s="8"/>
      <c r="K44" s="8"/>
    </row>
    <row r="45" spans="2:11" ht="16.8">
      <c r="B45" s="6" t="s">
        <v>35</v>
      </c>
      <c r="C45" s="6" t="s">
        <v>2</v>
      </c>
      <c r="D45" s="132">
        <v>40827</v>
      </c>
      <c r="E45" s="8">
        <v>28</v>
      </c>
      <c r="F45" s="8" t="s">
        <v>219</v>
      </c>
      <c r="G45" s="8" t="s">
        <v>231</v>
      </c>
      <c r="H45" s="8" t="s">
        <v>225</v>
      </c>
      <c r="I45" s="8" t="s">
        <v>301</v>
      </c>
      <c r="J45" s="8" t="s">
        <v>301</v>
      </c>
      <c r="K45" s="8"/>
    </row>
    <row r="46" spans="2:11" ht="16.8">
      <c r="B46" s="6" t="s">
        <v>196</v>
      </c>
      <c r="C46" s="6" t="s">
        <v>2</v>
      </c>
      <c r="D46" s="132">
        <v>40735</v>
      </c>
      <c r="E46" s="8">
        <v>25</v>
      </c>
      <c r="F46" s="8" t="s">
        <v>247</v>
      </c>
      <c r="G46" s="8"/>
      <c r="H46" s="8"/>
      <c r="I46" s="8"/>
      <c r="J46" s="8"/>
      <c r="K46" s="8"/>
    </row>
    <row r="47" spans="2:11" ht="16.8">
      <c r="B47" s="6" t="s">
        <v>41</v>
      </c>
      <c r="C47" s="6" t="s">
        <v>2</v>
      </c>
      <c r="D47" s="132">
        <v>40729</v>
      </c>
      <c r="E47" s="8">
        <v>32</v>
      </c>
      <c r="F47" s="8" t="s">
        <v>251</v>
      </c>
      <c r="G47" s="8" t="s">
        <v>220</v>
      </c>
      <c r="H47" s="8"/>
      <c r="I47" s="12" t="s">
        <v>301</v>
      </c>
      <c r="J47" s="12" t="s">
        <v>301</v>
      </c>
      <c r="K47" s="8"/>
    </row>
    <row r="48" spans="2:11" ht="16.8">
      <c r="B48" s="6" t="s">
        <v>40</v>
      </c>
      <c r="C48" s="6" t="s">
        <v>2</v>
      </c>
      <c r="D48" s="132">
        <v>40098</v>
      </c>
      <c r="E48" s="8">
        <v>37</v>
      </c>
      <c r="F48" s="8" t="s">
        <v>220</v>
      </c>
      <c r="G48" s="8" t="s">
        <v>235</v>
      </c>
      <c r="H48" s="8"/>
      <c r="I48" s="12" t="s">
        <v>301</v>
      </c>
      <c r="J48" s="12" t="s">
        <v>301</v>
      </c>
      <c r="K48" s="8"/>
    </row>
    <row r="49" spans="2:11" ht="16.8">
      <c r="B49" s="6" t="s">
        <v>172</v>
      </c>
      <c r="C49" s="6" t="s">
        <v>2</v>
      </c>
      <c r="D49" s="132">
        <v>39479</v>
      </c>
      <c r="E49" s="8">
        <v>47</v>
      </c>
      <c r="F49" s="8" t="s">
        <v>219</v>
      </c>
      <c r="G49" s="8"/>
      <c r="H49" s="8"/>
      <c r="I49" s="8"/>
      <c r="J49" s="8"/>
      <c r="K49" s="8"/>
    </row>
    <row r="50" spans="2:11" ht="16.8">
      <c r="B50" s="6" t="s">
        <v>73</v>
      </c>
      <c r="C50" s="6" t="s">
        <v>2</v>
      </c>
      <c r="D50" s="132">
        <v>39238</v>
      </c>
      <c r="E50" s="8">
        <v>42</v>
      </c>
      <c r="F50" s="8" t="s">
        <v>231</v>
      </c>
      <c r="G50" s="8" t="s">
        <v>231</v>
      </c>
      <c r="H50" s="8" t="s">
        <v>315</v>
      </c>
      <c r="I50" s="8" t="s">
        <v>301</v>
      </c>
      <c r="J50" s="8" t="s">
        <v>301</v>
      </c>
      <c r="K50" s="8"/>
    </row>
    <row r="51" spans="2:11" ht="16.8">
      <c r="B51" s="6" t="s">
        <v>200</v>
      </c>
      <c r="C51" s="6" t="s">
        <v>2</v>
      </c>
      <c r="D51" s="132">
        <v>39237</v>
      </c>
      <c r="E51" s="8">
        <v>63</v>
      </c>
      <c r="F51" s="8" t="s">
        <v>229</v>
      </c>
      <c r="G51" s="8"/>
      <c r="H51" s="8"/>
      <c r="I51" s="22" t="s">
        <v>303</v>
      </c>
      <c r="J51" s="8"/>
      <c r="K51" s="8"/>
    </row>
    <row r="52" spans="2:11" ht="16.8">
      <c r="B52" s="6" t="s">
        <v>177</v>
      </c>
      <c r="C52" s="6" t="s">
        <v>2</v>
      </c>
      <c r="D52" s="132">
        <v>39043</v>
      </c>
      <c r="E52" s="8">
        <v>63</v>
      </c>
      <c r="F52" s="8" t="s">
        <v>220</v>
      </c>
      <c r="G52" s="8"/>
      <c r="H52" s="8"/>
      <c r="I52" s="8"/>
      <c r="J52" s="22" t="s">
        <v>303</v>
      </c>
      <c r="K52" s="8"/>
    </row>
    <row r="53" spans="2:11" ht="16.8">
      <c r="B53" s="6" t="s">
        <v>189</v>
      </c>
      <c r="C53" s="6" t="s">
        <v>2</v>
      </c>
      <c r="D53" s="132">
        <v>39017</v>
      </c>
      <c r="E53" s="8">
        <v>50</v>
      </c>
      <c r="F53" s="8" t="s">
        <v>246</v>
      </c>
      <c r="G53" s="8"/>
      <c r="H53" s="8"/>
      <c r="I53" s="8"/>
      <c r="J53" s="8"/>
      <c r="K53" s="8"/>
    </row>
    <row r="54" spans="2:11" ht="16.8">
      <c r="B54" s="6" t="s">
        <v>190</v>
      </c>
      <c r="C54" s="6" t="s">
        <v>2</v>
      </c>
      <c r="D54" s="132">
        <v>38965</v>
      </c>
      <c r="E54" s="8">
        <v>55</v>
      </c>
      <c r="F54" s="8" t="s">
        <v>258</v>
      </c>
      <c r="G54" s="8"/>
      <c r="H54" s="8"/>
      <c r="I54" s="8"/>
      <c r="J54" s="8"/>
      <c r="K54" s="8"/>
    </row>
    <row r="55" spans="2:11" ht="16.8">
      <c r="B55" s="6" t="s">
        <v>43</v>
      </c>
      <c r="C55" s="6" t="s">
        <v>2</v>
      </c>
      <c r="D55" s="132">
        <v>38932</v>
      </c>
      <c r="E55" s="8">
        <v>42</v>
      </c>
      <c r="F55" s="8" t="s">
        <v>234</v>
      </c>
      <c r="G55" s="8" t="s">
        <v>234</v>
      </c>
      <c r="H55" s="8"/>
      <c r="I55" s="27" t="s">
        <v>303</v>
      </c>
      <c r="J55" s="8"/>
      <c r="K55" s="8"/>
    </row>
    <row r="56" spans="2:11" ht="16.8">
      <c r="B56" s="6" t="s">
        <v>179</v>
      </c>
      <c r="C56" s="6" t="s">
        <v>2</v>
      </c>
      <c r="D56" s="132">
        <v>38921</v>
      </c>
      <c r="E56" s="8">
        <v>69</v>
      </c>
      <c r="F56" s="8" t="s">
        <v>221</v>
      </c>
      <c r="G56" s="8"/>
      <c r="H56" s="8"/>
      <c r="I56" s="27" t="s">
        <v>303</v>
      </c>
      <c r="J56" s="27" t="s">
        <v>303</v>
      </c>
      <c r="K56" s="8"/>
    </row>
    <row r="57" spans="2:11" ht="16.8">
      <c r="B57" s="6" t="s">
        <v>94</v>
      </c>
      <c r="C57" s="6" t="s">
        <v>2</v>
      </c>
      <c r="D57" s="132">
        <v>38554</v>
      </c>
      <c r="E57" s="8">
        <v>57</v>
      </c>
      <c r="F57" s="8" t="s">
        <v>229</v>
      </c>
      <c r="G57" s="8" t="s">
        <v>234</v>
      </c>
      <c r="H57" s="8" t="s">
        <v>303</v>
      </c>
      <c r="I57" s="12" t="s">
        <v>301</v>
      </c>
      <c r="J57" s="12" t="s">
        <v>301</v>
      </c>
      <c r="K57" s="8"/>
    </row>
    <row r="58" spans="2:11" ht="16.8">
      <c r="B58" s="6" t="s">
        <v>191</v>
      </c>
      <c r="C58" s="6" t="s">
        <v>2</v>
      </c>
      <c r="D58" s="132">
        <v>38456</v>
      </c>
      <c r="E58" s="8">
        <v>50</v>
      </c>
      <c r="F58" s="8" t="s">
        <v>248</v>
      </c>
      <c r="G58" s="8"/>
      <c r="H58" s="8"/>
      <c r="I58" s="8"/>
      <c r="J58" s="8"/>
      <c r="K58" s="8"/>
    </row>
    <row r="59" spans="2:11" ht="16.8">
      <c r="B59" s="6" t="s">
        <v>89</v>
      </c>
      <c r="C59" s="6" t="s">
        <v>2</v>
      </c>
      <c r="D59" s="132">
        <v>38373</v>
      </c>
      <c r="E59" s="8">
        <v>69</v>
      </c>
      <c r="F59" s="8" t="s">
        <v>254</v>
      </c>
      <c r="G59" s="8" t="s">
        <v>241</v>
      </c>
      <c r="H59" s="8" t="s">
        <v>303</v>
      </c>
      <c r="I59" s="27" t="s">
        <v>303</v>
      </c>
      <c r="J59" s="27" t="s">
        <v>303</v>
      </c>
      <c r="K59" s="8"/>
    </row>
    <row r="60" spans="2:11" ht="16.8">
      <c r="B60" s="6" t="s">
        <v>133</v>
      </c>
      <c r="C60" s="6" t="s">
        <v>2</v>
      </c>
      <c r="D60" s="132">
        <v>38337</v>
      </c>
      <c r="E60" s="8">
        <v>54</v>
      </c>
      <c r="F60" s="8" t="s">
        <v>238</v>
      </c>
      <c r="G60" s="8"/>
      <c r="H60" s="8"/>
      <c r="I60" s="8"/>
      <c r="J60" s="8"/>
      <c r="K60" s="8"/>
    </row>
    <row r="61" spans="2:11" ht="16.8">
      <c r="B61" s="6" t="s">
        <v>203</v>
      </c>
      <c r="C61" s="6" t="s">
        <v>2</v>
      </c>
      <c r="D61" s="132">
        <v>38215</v>
      </c>
      <c r="E61" s="8">
        <v>63</v>
      </c>
      <c r="F61" s="8" t="s">
        <v>258</v>
      </c>
      <c r="G61" s="8"/>
      <c r="H61" s="8"/>
      <c r="I61" s="8"/>
      <c r="J61" s="8"/>
      <c r="K61" s="8"/>
    </row>
    <row r="62" spans="2:11" ht="16.8">
      <c r="B62" s="6" t="s">
        <v>204</v>
      </c>
      <c r="C62" s="6" t="s">
        <v>2</v>
      </c>
      <c r="D62" s="132">
        <v>37804</v>
      </c>
      <c r="E62" s="8">
        <v>67</v>
      </c>
      <c r="F62" s="8" t="s">
        <v>229</v>
      </c>
      <c r="G62" s="8"/>
      <c r="H62" s="8"/>
      <c r="I62" s="8"/>
      <c r="J62" s="8"/>
      <c r="K62" s="8"/>
    </row>
    <row r="63" spans="2:11" ht="16.8">
      <c r="B63" s="6" t="s">
        <v>194</v>
      </c>
      <c r="C63" s="6" t="s">
        <v>2</v>
      </c>
      <c r="D63" s="132">
        <v>37738</v>
      </c>
      <c r="E63" s="8">
        <v>60</v>
      </c>
      <c r="F63" s="8" t="s">
        <v>246</v>
      </c>
      <c r="G63" s="8"/>
      <c r="H63" s="8" t="s">
        <v>260</v>
      </c>
      <c r="I63" s="8"/>
      <c r="J63" s="8"/>
      <c r="K63" s="8"/>
    </row>
    <row r="64" spans="2:11" ht="16.8">
      <c r="B64" s="6" t="s">
        <v>146</v>
      </c>
      <c r="C64" s="6" t="s">
        <v>2</v>
      </c>
      <c r="D64" s="132">
        <v>37694</v>
      </c>
      <c r="E64" s="8">
        <v>63.5</v>
      </c>
      <c r="F64" s="8" t="s">
        <v>227</v>
      </c>
      <c r="G64" s="8"/>
      <c r="H64" s="8"/>
      <c r="I64" s="8"/>
      <c r="J64" s="8"/>
      <c r="K64" s="8"/>
    </row>
    <row r="65" spans="2:11" ht="16.8">
      <c r="B65" s="6" t="s">
        <v>3</v>
      </c>
      <c r="C65" s="6" t="s">
        <v>2</v>
      </c>
      <c r="D65" s="132">
        <v>37507</v>
      </c>
      <c r="E65" s="8">
        <v>56</v>
      </c>
      <c r="F65" s="8" t="s">
        <v>283</v>
      </c>
      <c r="G65" s="8" t="s">
        <v>243</v>
      </c>
      <c r="H65" s="8" t="s">
        <v>237</v>
      </c>
      <c r="I65" s="12" t="s">
        <v>301</v>
      </c>
      <c r="J65" s="8"/>
      <c r="K65" s="8" t="s">
        <v>301</v>
      </c>
    </row>
    <row r="66" spans="2:11" ht="16.8">
      <c r="B66" s="23" t="s">
        <v>338</v>
      </c>
      <c r="C66" s="23" t="s">
        <v>2</v>
      </c>
      <c r="D66" s="132">
        <v>37451</v>
      </c>
      <c r="E66" s="25"/>
      <c r="F66" s="25"/>
      <c r="G66" s="26"/>
      <c r="H66" s="26"/>
      <c r="I66" s="24"/>
      <c r="J66" s="25"/>
      <c r="K66" s="25"/>
    </row>
    <row r="67" spans="2:11" ht="16.8">
      <c r="B67" s="6" t="s">
        <v>16</v>
      </c>
      <c r="C67" s="6" t="s">
        <v>2</v>
      </c>
      <c r="D67" s="132">
        <v>37202</v>
      </c>
      <c r="E67" s="8">
        <v>74</v>
      </c>
      <c r="F67" s="8" t="s">
        <v>256</v>
      </c>
      <c r="G67" s="8" t="s">
        <v>256</v>
      </c>
      <c r="H67" s="8" t="s">
        <v>303</v>
      </c>
      <c r="I67" s="8"/>
      <c r="J67" s="27" t="s">
        <v>303</v>
      </c>
      <c r="K67" s="8" t="s">
        <v>302</v>
      </c>
    </row>
    <row r="68" spans="2:11" ht="16.8">
      <c r="B68" s="23" t="s">
        <v>310</v>
      </c>
      <c r="C68" s="23" t="s">
        <v>2</v>
      </c>
      <c r="D68" s="132">
        <v>37170</v>
      </c>
      <c r="E68" s="25"/>
      <c r="F68" s="25"/>
      <c r="G68" s="26"/>
      <c r="H68" s="26"/>
      <c r="I68" s="24"/>
      <c r="J68" s="25"/>
      <c r="K68" s="25"/>
    </row>
    <row r="69" spans="2:11" s="135" customFormat="1" ht="16.8">
      <c r="B69" s="130" t="s">
        <v>311</v>
      </c>
      <c r="C69" s="130" t="s">
        <v>2</v>
      </c>
      <c r="D69" s="132">
        <v>37064</v>
      </c>
      <c r="E69" s="134">
        <v>67</v>
      </c>
      <c r="F69" s="134" t="s">
        <v>228</v>
      </c>
      <c r="G69" s="133"/>
      <c r="H69" s="133" t="s">
        <v>303</v>
      </c>
      <c r="I69" s="134" t="s">
        <v>301</v>
      </c>
      <c r="J69" s="134"/>
      <c r="K69" s="134" t="s">
        <v>301</v>
      </c>
    </row>
    <row r="70" spans="2:11" ht="16.8">
      <c r="B70" s="6" t="s">
        <v>65</v>
      </c>
      <c r="C70" s="6" t="s">
        <v>2</v>
      </c>
      <c r="D70" s="132">
        <v>37023</v>
      </c>
      <c r="E70" s="8">
        <v>70</v>
      </c>
      <c r="F70" s="8" t="s">
        <v>220</v>
      </c>
      <c r="G70" s="8" t="s">
        <v>220</v>
      </c>
      <c r="H70" s="8"/>
      <c r="I70" s="8"/>
      <c r="J70" s="8"/>
      <c r="K70" s="8"/>
    </row>
    <row r="71" spans="2:11" ht="16.8">
      <c r="B71" s="6" t="s">
        <v>166</v>
      </c>
      <c r="C71" s="6" t="s">
        <v>2</v>
      </c>
      <c r="D71" s="132">
        <v>36185</v>
      </c>
      <c r="E71" s="8">
        <v>70</v>
      </c>
      <c r="F71" s="8" t="s">
        <v>231</v>
      </c>
      <c r="G71" s="8"/>
      <c r="H71" s="8"/>
      <c r="I71" s="8"/>
      <c r="J71" s="8"/>
      <c r="K71" s="8"/>
    </row>
    <row r="72" spans="2:11" ht="16.8">
      <c r="B72" s="6" t="s">
        <v>206</v>
      </c>
      <c r="C72" s="6" t="s">
        <v>2</v>
      </c>
      <c r="D72" s="132">
        <v>36172</v>
      </c>
      <c r="E72" s="8">
        <v>79</v>
      </c>
      <c r="F72" s="8" t="s">
        <v>246</v>
      </c>
      <c r="G72" s="8"/>
      <c r="H72" s="8" t="s">
        <v>313</v>
      </c>
      <c r="I72" s="8"/>
      <c r="J72" s="8"/>
      <c r="K72" s="8"/>
    </row>
    <row r="73" spans="2:11" ht="16.8">
      <c r="B73" s="6" t="s">
        <v>101</v>
      </c>
      <c r="C73" s="6" t="s">
        <v>2</v>
      </c>
      <c r="D73" s="132">
        <v>36125</v>
      </c>
      <c r="E73" s="8">
        <v>69</v>
      </c>
      <c r="F73" s="8" t="s">
        <v>234</v>
      </c>
      <c r="G73" s="8" t="s">
        <v>234</v>
      </c>
      <c r="H73" s="8" t="s">
        <v>303</v>
      </c>
      <c r="I73" s="8" t="s">
        <v>301</v>
      </c>
      <c r="J73" s="13" t="s">
        <v>301</v>
      </c>
      <c r="K73" s="8"/>
    </row>
    <row r="74" spans="2:11" ht="16.8">
      <c r="B74" s="23" t="s">
        <v>84</v>
      </c>
      <c r="C74" s="23" t="s">
        <v>60</v>
      </c>
      <c r="D74" s="24">
        <v>39029</v>
      </c>
      <c r="E74" s="23">
        <v>57</v>
      </c>
      <c r="F74" s="23" t="s">
        <v>220</v>
      </c>
      <c r="G74" s="23" t="s">
        <v>220</v>
      </c>
      <c r="H74" s="25"/>
      <c r="I74" s="23"/>
      <c r="J74" s="23"/>
      <c r="K74" s="23"/>
    </row>
    <row r="75" spans="2:11" ht="16.8">
      <c r="B75" s="6" t="s">
        <v>11</v>
      </c>
      <c r="C75" s="6" t="s">
        <v>8</v>
      </c>
      <c r="D75" s="132">
        <v>38055</v>
      </c>
      <c r="E75" s="6">
        <v>71</v>
      </c>
      <c r="F75" s="6" t="s">
        <v>291</v>
      </c>
      <c r="G75" s="6" t="s">
        <v>298</v>
      </c>
      <c r="H75" s="8"/>
      <c r="I75" s="8" t="s">
        <v>301</v>
      </c>
      <c r="J75" s="6"/>
      <c r="K75" s="8" t="s">
        <v>302</v>
      </c>
    </row>
    <row r="76" spans="2:11" ht="16.8">
      <c r="B76" s="6" t="s">
        <v>9</v>
      </c>
      <c r="C76" s="6" t="s">
        <v>8</v>
      </c>
      <c r="D76" s="132">
        <v>37686</v>
      </c>
      <c r="E76" s="6">
        <v>67</v>
      </c>
      <c r="F76" s="6" t="s">
        <v>284</v>
      </c>
      <c r="G76" s="6" t="s">
        <v>294</v>
      </c>
      <c r="H76" s="8"/>
      <c r="I76" s="6"/>
      <c r="J76" s="6"/>
      <c r="K76" s="6"/>
    </row>
    <row r="77" spans="2:11" ht="16.8">
      <c r="B77" s="6" t="s">
        <v>74</v>
      </c>
      <c r="C77" s="6" t="s">
        <v>63</v>
      </c>
      <c r="D77" s="132">
        <v>40116</v>
      </c>
      <c r="E77" s="95">
        <v>42</v>
      </c>
      <c r="F77" s="6" t="s">
        <v>221</v>
      </c>
      <c r="G77" s="6" t="s">
        <v>234</v>
      </c>
      <c r="H77" s="8"/>
      <c r="I77" s="6"/>
      <c r="J77" s="6"/>
      <c r="K77" s="6"/>
    </row>
    <row r="78" spans="2:11" ht="16.8">
      <c r="B78" s="6" t="s">
        <v>207</v>
      </c>
      <c r="C78" s="6" t="s">
        <v>63</v>
      </c>
      <c r="D78" s="132">
        <v>37937</v>
      </c>
      <c r="E78" s="95">
        <v>84</v>
      </c>
      <c r="F78" s="6" t="s">
        <v>222</v>
      </c>
      <c r="G78" s="6"/>
      <c r="H78" s="8"/>
      <c r="I78" s="6"/>
      <c r="J78" s="16"/>
      <c r="K78" s="6"/>
    </row>
    <row r="79" spans="2:11" ht="16.8">
      <c r="B79" s="6" t="s">
        <v>193</v>
      </c>
      <c r="C79" s="6" t="s">
        <v>63</v>
      </c>
      <c r="D79" s="132">
        <v>37870</v>
      </c>
      <c r="E79" s="95">
        <v>55</v>
      </c>
      <c r="F79" s="6" t="s">
        <v>230</v>
      </c>
      <c r="G79" s="6"/>
      <c r="H79" s="8"/>
      <c r="I79" s="6"/>
      <c r="J79" s="6"/>
      <c r="K79" s="6"/>
    </row>
    <row r="80" spans="2:11" ht="16.8">
      <c r="B80" s="6" t="s">
        <v>82</v>
      </c>
      <c r="C80" s="6" t="s">
        <v>77</v>
      </c>
      <c r="D80" s="132">
        <v>39850</v>
      </c>
      <c r="E80" s="6">
        <v>52</v>
      </c>
      <c r="F80" s="6" t="s">
        <v>236</v>
      </c>
      <c r="G80" s="6" t="s">
        <v>221</v>
      </c>
      <c r="H80" s="8"/>
      <c r="I80" s="6"/>
      <c r="J80" s="6"/>
      <c r="K80" s="6"/>
    </row>
    <row r="81" spans="2:11" ht="16.8">
      <c r="B81" s="6" t="s">
        <v>92</v>
      </c>
      <c r="C81" s="6" t="s">
        <v>77</v>
      </c>
      <c r="D81" s="132">
        <v>38987</v>
      </c>
      <c r="E81" s="6">
        <v>69</v>
      </c>
      <c r="F81" s="6" t="s">
        <v>235</v>
      </c>
      <c r="G81" s="6" t="s">
        <v>265</v>
      </c>
      <c r="H81" s="8"/>
      <c r="I81" s="6"/>
      <c r="J81" s="6"/>
      <c r="K81" s="6"/>
    </row>
    <row r="82" spans="2:11" ht="16.8">
      <c r="B82" s="6" t="s">
        <v>88</v>
      </c>
      <c r="C82" s="6" t="s">
        <v>77</v>
      </c>
      <c r="D82" s="132">
        <v>38959</v>
      </c>
      <c r="E82" s="6">
        <v>69</v>
      </c>
      <c r="F82" s="6" t="s">
        <v>235</v>
      </c>
      <c r="G82" s="6" t="s">
        <v>235</v>
      </c>
      <c r="H82" s="8"/>
      <c r="I82" s="6"/>
      <c r="J82" s="6"/>
      <c r="K82" s="6"/>
    </row>
    <row r="83" spans="2:11" ht="16.8">
      <c r="B83" s="6" t="s">
        <v>78</v>
      </c>
      <c r="C83" s="6" t="s">
        <v>77</v>
      </c>
      <c r="D83" s="132">
        <v>38953</v>
      </c>
      <c r="E83" s="6">
        <v>47</v>
      </c>
      <c r="F83" s="6" t="s">
        <v>231</v>
      </c>
      <c r="G83" s="6" t="s">
        <v>231</v>
      </c>
      <c r="H83" s="8"/>
      <c r="I83" s="6"/>
      <c r="J83" s="6"/>
      <c r="K83" s="6"/>
    </row>
    <row r="84" spans="2:11" ht="16.8">
      <c r="B84" s="6" t="s">
        <v>90</v>
      </c>
      <c r="C84" s="6" t="s">
        <v>77</v>
      </c>
      <c r="D84" s="132">
        <v>38939</v>
      </c>
      <c r="E84" s="6">
        <v>69</v>
      </c>
      <c r="F84" s="6" t="s">
        <v>222</v>
      </c>
      <c r="G84" s="6"/>
      <c r="H84" s="8"/>
      <c r="I84" s="6"/>
      <c r="J84" s="6"/>
      <c r="K84" s="6"/>
    </row>
    <row r="85" spans="2:11" ht="16.8">
      <c r="B85" s="6" t="s">
        <v>180</v>
      </c>
      <c r="C85" s="6" t="s">
        <v>77</v>
      </c>
      <c r="D85" s="132">
        <v>38766</v>
      </c>
      <c r="E85" s="6" t="s">
        <v>309</v>
      </c>
      <c r="F85" s="6" t="s">
        <v>231</v>
      </c>
      <c r="G85" s="6"/>
      <c r="H85" s="8"/>
      <c r="I85" s="8" t="s">
        <v>301</v>
      </c>
      <c r="J85" s="6"/>
      <c r="K85" s="6"/>
    </row>
    <row r="86" spans="2:11" ht="16.8">
      <c r="B86" s="6" t="s">
        <v>87</v>
      </c>
      <c r="C86" s="6" t="s">
        <v>77</v>
      </c>
      <c r="D86" s="132">
        <v>38705</v>
      </c>
      <c r="E86" s="6">
        <v>69</v>
      </c>
      <c r="F86" s="6" t="s">
        <v>231</v>
      </c>
      <c r="G86" s="6" t="s">
        <v>231</v>
      </c>
      <c r="H86" s="8"/>
      <c r="I86" s="8" t="s">
        <v>301</v>
      </c>
      <c r="J86" s="15" t="s">
        <v>301</v>
      </c>
      <c r="K86" s="6"/>
    </row>
    <row r="87" spans="2:11" ht="16.8">
      <c r="B87" s="6" t="s">
        <v>202</v>
      </c>
      <c r="C87" s="6" t="s">
        <v>77</v>
      </c>
      <c r="D87" s="132">
        <v>38039</v>
      </c>
      <c r="E87" s="6">
        <v>57</v>
      </c>
      <c r="F87" s="6" t="s">
        <v>229</v>
      </c>
      <c r="G87" s="6"/>
      <c r="H87" s="8"/>
      <c r="I87" s="6"/>
      <c r="J87" s="6"/>
      <c r="K87" s="6"/>
    </row>
    <row r="88" spans="2:11" s="129" customFormat="1" ht="16.8">
      <c r="B88" s="125" t="s">
        <v>320</v>
      </c>
      <c r="C88" s="125" t="s">
        <v>77</v>
      </c>
      <c r="D88" s="132">
        <v>37331</v>
      </c>
      <c r="E88" s="125"/>
      <c r="F88" s="125"/>
      <c r="G88" s="126"/>
      <c r="H88" s="127"/>
      <c r="I88" s="128"/>
      <c r="J88" s="125"/>
      <c r="K88" s="128" t="s">
        <v>301</v>
      </c>
    </row>
    <row r="89" spans="2:11" ht="16.8">
      <c r="B89" s="6" t="s">
        <v>165</v>
      </c>
      <c r="C89" s="6" t="s">
        <v>77</v>
      </c>
      <c r="D89" s="132">
        <v>37237</v>
      </c>
      <c r="E89" s="6">
        <v>65</v>
      </c>
      <c r="F89" s="6" t="s">
        <v>219</v>
      </c>
      <c r="G89" s="6"/>
      <c r="H89" s="8"/>
      <c r="I89" s="8"/>
      <c r="J89" s="15" t="s">
        <v>302</v>
      </c>
      <c r="K89" s="6"/>
    </row>
    <row r="90" spans="2:11" s="129" customFormat="1" ht="16.8">
      <c r="B90" s="125" t="s">
        <v>321</v>
      </c>
      <c r="C90" s="125" t="s">
        <v>77</v>
      </c>
      <c r="D90" s="132">
        <v>37176</v>
      </c>
      <c r="E90" s="125"/>
      <c r="F90" s="125"/>
      <c r="G90" s="126"/>
      <c r="H90" s="127"/>
      <c r="I90" s="128" t="s">
        <v>301</v>
      </c>
      <c r="J90" s="125"/>
      <c r="K90" s="128" t="s">
        <v>302</v>
      </c>
    </row>
    <row r="91" spans="2:11" ht="16.8">
      <c r="B91" s="6" t="s">
        <v>116</v>
      </c>
      <c r="C91" s="6" t="s">
        <v>77</v>
      </c>
      <c r="D91" s="132">
        <v>37168</v>
      </c>
      <c r="E91" s="6">
        <v>67</v>
      </c>
      <c r="F91" s="6" t="s">
        <v>224</v>
      </c>
      <c r="G91" s="6"/>
      <c r="H91" s="8"/>
      <c r="I91" s="6"/>
      <c r="J91" s="6"/>
      <c r="K91" s="6"/>
    </row>
    <row r="92" spans="2:11" ht="16.8">
      <c r="B92" s="6" t="s">
        <v>121</v>
      </c>
      <c r="C92" s="6" t="s">
        <v>77</v>
      </c>
      <c r="D92" s="132">
        <v>37069</v>
      </c>
      <c r="E92" s="6">
        <v>81</v>
      </c>
      <c r="F92" s="6" t="s">
        <v>243</v>
      </c>
      <c r="G92" s="6"/>
      <c r="H92" s="8"/>
      <c r="I92" s="8" t="s">
        <v>301</v>
      </c>
      <c r="J92" s="6"/>
      <c r="K92" s="8" t="s">
        <v>301</v>
      </c>
    </row>
    <row r="93" spans="2:11" s="129" customFormat="1" ht="16.8">
      <c r="B93" s="125" t="s">
        <v>167</v>
      </c>
      <c r="C93" s="125" t="s">
        <v>163</v>
      </c>
      <c r="D93" s="132">
        <v>40817</v>
      </c>
      <c r="E93" s="125">
        <v>32</v>
      </c>
      <c r="F93" s="125" t="s">
        <v>235</v>
      </c>
      <c r="G93" s="125"/>
      <c r="H93" s="128"/>
      <c r="I93" s="125"/>
      <c r="J93" s="125"/>
      <c r="K93" s="125"/>
    </row>
    <row r="94" spans="2:11" s="129" customFormat="1" ht="16.8">
      <c r="B94" s="125" t="s">
        <v>337</v>
      </c>
      <c r="C94" s="125" t="s">
        <v>163</v>
      </c>
      <c r="D94" s="132">
        <v>40118</v>
      </c>
      <c r="E94" s="125"/>
      <c r="F94" s="125"/>
      <c r="G94" s="126"/>
      <c r="H94" s="127"/>
      <c r="I94" s="128"/>
      <c r="J94" s="128" t="s">
        <v>301</v>
      </c>
      <c r="K94" s="125"/>
    </row>
    <row r="95" spans="2:11" s="129" customFormat="1" ht="16.8">
      <c r="B95" s="125" t="s">
        <v>322</v>
      </c>
      <c r="C95" s="125" t="s">
        <v>163</v>
      </c>
      <c r="D95" s="132">
        <v>38908</v>
      </c>
      <c r="E95" s="125">
        <v>57</v>
      </c>
      <c r="F95" s="125" t="s">
        <v>250</v>
      </c>
      <c r="G95" s="125"/>
      <c r="H95" s="128"/>
      <c r="I95" s="125"/>
      <c r="J95" s="125"/>
      <c r="K95" s="125"/>
    </row>
    <row r="96" spans="2:11" s="129" customFormat="1" ht="16.8">
      <c r="B96" s="125" t="s">
        <v>299</v>
      </c>
      <c r="C96" s="125" t="s">
        <v>163</v>
      </c>
      <c r="D96" s="132">
        <v>37544</v>
      </c>
      <c r="E96" s="125"/>
      <c r="F96" s="125"/>
      <c r="G96" s="126"/>
      <c r="H96" s="127"/>
      <c r="I96" s="128"/>
      <c r="J96" s="128" t="s">
        <v>301</v>
      </c>
      <c r="K96" s="125"/>
    </row>
    <row r="97" spans="2:11" ht="16.8">
      <c r="B97" s="6" t="s">
        <v>25</v>
      </c>
      <c r="C97" s="6" t="s">
        <v>24</v>
      </c>
      <c r="D97" s="132">
        <v>38071</v>
      </c>
      <c r="E97" s="6">
        <v>71</v>
      </c>
      <c r="F97" s="6" t="s">
        <v>252</v>
      </c>
      <c r="G97" s="6" t="s">
        <v>227</v>
      </c>
      <c r="H97" s="8"/>
      <c r="I97" s="15" t="s">
        <v>301</v>
      </c>
      <c r="J97" s="6"/>
      <c r="K97" s="8" t="s">
        <v>301</v>
      </c>
    </row>
    <row r="98" spans="2:11" ht="16.8">
      <c r="B98" s="6" t="s">
        <v>110</v>
      </c>
      <c r="C98" s="6" t="s">
        <v>37</v>
      </c>
      <c r="D98" s="132">
        <v>41873</v>
      </c>
      <c r="E98" s="6">
        <v>28</v>
      </c>
      <c r="F98" s="6" t="s">
        <v>233</v>
      </c>
      <c r="G98" s="6" t="s">
        <v>229</v>
      </c>
      <c r="H98" s="8"/>
      <c r="I98" s="6"/>
      <c r="J98" s="6"/>
      <c r="K98" s="6"/>
    </row>
    <row r="99" spans="2:11" s="129" customFormat="1" ht="16.8">
      <c r="B99" s="125" t="s">
        <v>323</v>
      </c>
      <c r="C99" s="125" t="s">
        <v>37</v>
      </c>
      <c r="D99" s="132">
        <v>41384</v>
      </c>
      <c r="E99" s="125">
        <v>42</v>
      </c>
      <c r="F99" s="125" t="s">
        <v>226</v>
      </c>
      <c r="G99" s="125"/>
      <c r="H99" s="128"/>
      <c r="I99" s="125"/>
      <c r="J99" s="125"/>
      <c r="K99" s="125"/>
    </row>
    <row r="100" spans="2:11" s="129" customFormat="1" ht="16.8">
      <c r="B100" s="125" t="s">
        <v>188</v>
      </c>
      <c r="C100" s="125" t="s">
        <v>37</v>
      </c>
      <c r="D100" s="132">
        <v>40795</v>
      </c>
      <c r="E100" s="125">
        <v>25</v>
      </c>
      <c r="F100" s="125" t="s">
        <v>258</v>
      </c>
      <c r="G100" s="125"/>
      <c r="H100" s="128"/>
      <c r="I100" s="125"/>
      <c r="J100" s="125"/>
      <c r="K100" s="125"/>
    </row>
    <row r="101" spans="2:11" ht="16.8">
      <c r="B101" s="6" t="s">
        <v>38</v>
      </c>
      <c r="C101" s="6" t="s">
        <v>37</v>
      </c>
      <c r="D101" s="132">
        <v>40580</v>
      </c>
      <c r="E101" s="6">
        <v>28</v>
      </c>
      <c r="F101" s="6" t="s">
        <v>220</v>
      </c>
      <c r="G101" s="6" t="s">
        <v>220</v>
      </c>
      <c r="H101" s="8"/>
      <c r="I101" s="6"/>
      <c r="J101" s="6"/>
      <c r="K101" s="6"/>
    </row>
    <row r="102" spans="2:11" ht="14.7" customHeight="1">
      <c r="B102" s="6" t="s">
        <v>213</v>
      </c>
      <c r="C102" s="6" t="s">
        <v>37</v>
      </c>
      <c r="D102" s="132">
        <v>39506</v>
      </c>
      <c r="E102" s="6">
        <v>55</v>
      </c>
      <c r="F102" s="6" t="s">
        <v>225</v>
      </c>
      <c r="G102" s="6" t="s">
        <v>235</v>
      </c>
      <c r="H102" s="8"/>
      <c r="I102" s="6"/>
      <c r="J102" s="6"/>
      <c r="K102" s="6"/>
    </row>
    <row r="103" spans="2:11" s="129" customFormat="1" ht="16.8">
      <c r="B103" s="125" t="s">
        <v>212</v>
      </c>
      <c r="C103" s="125" t="s">
        <v>37</v>
      </c>
      <c r="D103" s="132">
        <v>39393</v>
      </c>
      <c r="E103" s="125">
        <v>47</v>
      </c>
      <c r="F103" s="125" t="s">
        <v>260</v>
      </c>
      <c r="G103" s="125"/>
      <c r="H103" s="128"/>
      <c r="I103" s="125"/>
      <c r="J103" s="125"/>
      <c r="K103" s="125"/>
    </row>
    <row r="104" spans="2:11" s="129" customFormat="1" ht="16.8">
      <c r="B104" s="125" t="s">
        <v>266</v>
      </c>
      <c r="C104" s="125" t="s">
        <v>37</v>
      </c>
      <c r="D104" s="132">
        <v>39135</v>
      </c>
      <c r="E104" s="125">
        <v>57</v>
      </c>
      <c r="F104" s="125" t="s">
        <v>225</v>
      </c>
      <c r="G104" s="125"/>
      <c r="H104" s="128"/>
      <c r="I104" s="125"/>
      <c r="J104" s="125"/>
      <c r="K104" s="125"/>
    </row>
    <row r="105" spans="2:11" ht="16.8">
      <c r="B105" s="6" t="s">
        <v>168</v>
      </c>
      <c r="C105" s="6" t="s">
        <v>48</v>
      </c>
      <c r="D105" s="132">
        <v>39700</v>
      </c>
      <c r="E105" s="6">
        <v>28</v>
      </c>
      <c r="F105" s="6" t="s">
        <v>231</v>
      </c>
      <c r="G105" s="6"/>
      <c r="H105" s="8"/>
      <c r="I105" s="6"/>
      <c r="J105" s="6"/>
      <c r="K105" s="6"/>
    </row>
    <row r="106" spans="2:11" ht="16.8">
      <c r="B106" s="6" t="s">
        <v>83</v>
      </c>
      <c r="C106" s="6" t="s">
        <v>48</v>
      </c>
      <c r="D106" s="132">
        <v>38939</v>
      </c>
      <c r="E106" s="6">
        <v>57</v>
      </c>
      <c r="F106" s="6" t="s">
        <v>219</v>
      </c>
      <c r="G106" s="6" t="s">
        <v>219</v>
      </c>
      <c r="H106" s="8"/>
      <c r="I106" s="12" t="s">
        <v>301</v>
      </c>
      <c r="J106" s="6"/>
      <c r="K106" s="6"/>
    </row>
    <row r="107" spans="2:11" ht="16.8">
      <c r="B107" s="6" t="s">
        <v>55</v>
      </c>
      <c r="C107" s="6" t="s">
        <v>48</v>
      </c>
      <c r="D107" s="132">
        <v>38925</v>
      </c>
      <c r="E107" s="6">
        <v>60</v>
      </c>
      <c r="F107" s="6" t="s">
        <v>231</v>
      </c>
      <c r="G107" s="6" t="s">
        <v>231</v>
      </c>
      <c r="H107" s="8" t="s">
        <v>303</v>
      </c>
      <c r="I107" s="8" t="s">
        <v>301</v>
      </c>
      <c r="J107" s="8" t="s">
        <v>301</v>
      </c>
      <c r="K107" s="6"/>
    </row>
    <row r="108" spans="2:11" ht="16.8">
      <c r="B108" s="6" t="s">
        <v>173</v>
      </c>
      <c r="C108" s="6" t="s">
        <v>48</v>
      </c>
      <c r="D108" s="132">
        <v>38897</v>
      </c>
      <c r="E108" s="6">
        <v>47</v>
      </c>
      <c r="F108" s="6" t="s">
        <v>220</v>
      </c>
      <c r="G108" s="6"/>
      <c r="H108" s="8"/>
      <c r="I108" s="8"/>
      <c r="J108" s="8" t="s">
        <v>301</v>
      </c>
      <c r="K108" s="6"/>
    </row>
    <row r="109" spans="2:11" ht="16.8">
      <c r="B109" s="6" t="s">
        <v>214</v>
      </c>
      <c r="C109" s="6" t="s">
        <v>48</v>
      </c>
      <c r="D109" s="132">
        <v>38847</v>
      </c>
      <c r="E109" s="6">
        <v>57</v>
      </c>
      <c r="F109" s="6" t="s">
        <v>260</v>
      </c>
      <c r="G109" s="6"/>
      <c r="H109" s="8"/>
      <c r="I109" s="6"/>
      <c r="J109" s="6"/>
      <c r="K109" s="6"/>
    </row>
    <row r="110" spans="2:11" ht="16.8">
      <c r="B110" s="6" t="s">
        <v>52</v>
      </c>
      <c r="C110" s="6" t="s">
        <v>48</v>
      </c>
      <c r="D110" s="132">
        <v>38842</v>
      </c>
      <c r="E110" s="6">
        <v>55</v>
      </c>
      <c r="F110" s="6" t="s">
        <v>234</v>
      </c>
      <c r="G110" s="6" t="s">
        <v>220</v>
      </c>
      <c r="H110" s="8"/>
      <c r="I110" s="8" t="s">
        <v>301</v>
      </c>
      <c r="J110" s="6"/>
      <c r="K110" s="6"/>
    </row>
    <row r="111" spans="2:11" ht="16.8">
      <c r="B111" s="6" t="s">
        <v>49</v>
      </c>
      <c r="C111" s="6" t="s">
        <v>48</v>
      </c>
      <c r="D111" s="132">
        <v>38813</v>
      </c>
      <c r="E111" s="6">
        <v>50</v>
      </c>
      <c r="F111" s="6" t="s">
        <v>221</v>
      </c>
      <c r="G111" s="6" t="s">
        <v>220</v>
      </c>
      <c r="H111" s="8"/>
      <c r="I111" s="12" t="s">
        <v>301</v>
      </c>
      <c r="J111" s="15" t="s">
        <v>301</v>
      </c>
      <c r="K111" s="6"/>
    </row>
    <row r="112" spans="2:11" ht="16.8">
      <c r="B112" s="6" t="s">
        <v>156</v>
      </c>
      <c r="C112" s="6" t="s">
        <v>48</v>
      </c>
      <c r="D112" s="132">
        <v>38716</v>
      </c>
      <c r="E112" s="6">
        <v>46</v>
      </c>
      <c r="F112" s="6" t="s">
        <v>220</v>
      </c>
      <c r="G112" s="6"/>
      <c r="H112" s="8"/>
      <c r="I112" s="8"/>
      <c r="J112" s="8" t="s">
        <v>301</v>
      </c>
      <c r="K112" s="6"/>
    </row>
    <row r="113" spans="1:11" ht="16.8">
      <c r="B113" s="6" t="s">
        <v>86</v>
      </c>
      <c r="C113" s="6" t="s">
        <v>48</v>
      </c>
      <c r="D113" s="132">
        <v>38671</v>
      </c>
      <c r="E113" s="6">
        <v>63</v>
      </c>
      <c r="F113" s="6" t="s">
        <v>222</v>
      </c>
      <c r="G113" s="6" t="s">
        <v>219</v>
      </c>
      <c r="H113" s="8" t="s">
        <v>303</v>
      </c>
      <c r="I113" s="8" t="s">
        <v>301</v>
      </c>
      <c r="J113" s="6"/>
      <c r="K113" s="6"/>
    </row>
    <row r="114" spans="1:11" ht="16.8">
      <c r="B114" s="6" t="s">
        <v>80</v>
      </c>
      <c r="C114" s="6" t="s">
        <v>48</v>
      </c>
      <c r="D114" s="132">
        <v>38659</v>
      </c>
      <c r="E114" s="6">
        <v>52</v>
      </c>
      <c r="F114" s="6" t="s">
        <v>290</v>
      </c>
      <c r="G114" s="6" t="s">
        <v>231</v>
      </c>
      <c r="H114" s="8" t="s">
        <v>303</v>
      </c>
      <c r="I114" s="8" t="s">
        <v>301</v>
      </c>
      <c r="J114" s="6"/>
      <c r="K114" s="6"/>
    </row>
    <row r="115" spans="1:11" ht="16.8">
      <c r="B115" s="6" t="s">
        <v>336</v>
      </c>
      <c r="C115" s="6" t="s">
        <v>48</v>
      </c>
      <c r="D115" s="132">
        <v>38615</v>
      </c>
      <c r="E115" s="6">
        <v>50</v>
      </c>
      <c r="F115" s="6"/>
      <c r="G115" s="10"/>
      <c r="H115" s="11"/>
      <c r="I115" s="8"/>
      <c r="J115" s="15" t="s">
        <v>301</v>
      </c>
      <c r="K115" s="6"/>
    </row>
    <row r="116" spans="1:11" ht="16.8">
      <c r="B116" s="6" t="s">
        <v>99</v>
      </c>
      <c r="C116" s="6" t="s">
        <v>48</v>
      </c>
      <c r="D116" s="132">
        <v>38541</v>
      </c>
      <c r="E116" s="6">
        <v>63</v>
      </c>
      <c r="F116" s="6" t="s">
        <v>219</v>
      </c>
      <c r="G116" s="6" t="s">
        <v>221</v>
      </c>
      <c r="H116" s="8"/>
      <c r="I116" s="8" t="s">
        <v>301</v>
      </c>
      <c r="J116" s="8" t="s">
        <v>301</v>
      </c>
      <c r="K116" s="6"/>
    </row>
    <row r="117" spans="1:11" ht="16.8">
      <c r="B117" s="6" t="s">
        <v>109</v>
      </c>
      <c r="C117" s="6" t="s">
        <v>48</v>
      </c>
      <c r="D117" s="132">
        <v>38496</v>
      </c>
      <c r="E117" s="6">
        <v>55</v>
      </c>
      <c r="F117" s="6" t="s">
        <v>229</v>
      </c>
      <c r="G117" s="6" t="s">
        <v>229</v>
      </c>
      <c r="H117" s="8"/>
      <c r="I117" s="8" t="s">
        <v>301</v>
      </c>
      <c r="J117" s="6"/>
      <c r="K117" s="6"/>
    </row>
    <row r="118" spans="1:11" ht="16.8">
      <c r="B118" s="6" t="s">
        <v>57</v>
      </c>
      <c r="C118" s="6" t="s">
        <v>48</v>
      </c>
      <c r="D118" s="132">
        <v>38385</v>
      </c>
      <c r="E118" s="6">
        <v>50</v>
      </c>
      <c r="F118" s="6" t="s">
        <v>236</v>
      </c>
      <c r="G118" s="6" t="s">
        <v>241</v>
      </c>
      <c r="H118" s="8"/>
      <c r="I118" s="8" t="s">
        <v>301</v>
      </c>
      <c r="J118" s="6"/>
      <c r="K118" s="6"/>
    </row>
    <row r="119" spans="1:11" ht="16.8">
      <c r="B119" s="6" t="s">
        <v>58</v>
      </c>
      <c r="C119" s="6" t="s">
        <v>48</v>
      </c>
      <c r="D119" s="132">
        <v>38380</v>
      </c>
      <c r="E119" s="6">
        <v>50</v>
      </c>
      <c r="F119" s="6" t="s">
        <v>220</v>
      </c>
      <c r="G119" s="6" t="s">
        <v>235</v>
      </c>
      <c r="H119" s="8"/>
      <c r="I119" s="6"/>
      <c r="J119" s="6"/>
      <c r="K119" s="6"/>
    </row>
    <row r="120" spans="1:11" ht="16.8">
      <c r="B120" s="6" t="s">
        <v>162</v>
      </c>
      <c r="C120" s="6" t="s">
        <v>48</v>
      </c>
      <c r="D120" s="132">
        <v>38209</v>
      </c>
      <c r="E120" s="6">
        <v>55</v>
      </c>
      <c r="F120" s="6" t="s">
        <v>221</v>
      </c>
      <c r="G120" s="6"/>
      <c r="H120" s="8" t="s">
        <v>236</v>
      </c>
      <c r="I120" s="15" t="s">
        <v>301</v>
      </c>
      <c r="J120" s="8" t="s">
        <v>301</v>
      </c>
      <c r="K120" s="6"/>
    </row>
    <row r="121" spans="1:11" ht="16.8">
      <c r="B121" s="6" t="s">
        <v>183</v>
      </c>
      <c r="C121" s="6" t="s">
        <v>48</v>
      </c>
      <c r="D121" s="132">
        <v>38181</v>
      </c>
      <c r="E121" s="6">
        <v>74</v>
      </c>
      <c r="F121" s="6" t="s">
        <v>220</v>
      </c>
      <c r="G121" s="6"/>
      <c r="H121" s="8"/>
      <c r="I121" s="8"/>
      <c r="J121" s="8" t="s">
        <v>301</v>
      </c>
      <c r="K121" s="6"/>
    </row>
    <row r="122" spans="1:11" ht="16.8">
      <c r="B122" s="6" t="s">
        <v>96</v>
      </c>
      <c r="C122" s="6" t="s">
        <v>48</v>
      </c>
      <c r="D122" s="132">
        <v>37993</v>
      </c>
      <c r="E122" s="6">
        <v>57</v>
      </c>
      <c r="F122" s="6" t="s">
        <v>221</v>
      </c>
      <c r="G122" s="6" t="s">
        <v>221</v>
      </c>
      <c r="H122" s="8"/>
      <c r="I122" s="8" t="s">
        <v>301</v>
      </c>
      <c r="J122" s="6"/>
      <c r="K122" s="6"/>
    </row>
    <row r="123" spans="1:11" ht="16.8">
      <c r="B123" s="6" t="s">
        <v>161</v>
      </c>
      <c r="C123" s="6" t="s">
        <v>48</v>
      </c>
      <c r="D123" s="132">
        <v>37200</v>
      </c>
      <c r="E123" s="6">
        <v>50</v>
      </c>
      <c r="F123" s="6" t="s">
        <v>220</v>
      </c>
      <c r="G123" s="6"/>
      <c r="H123" s="8"/>
      <c r="I123" s="6"/>
      <c r="J123" s="6"/>
      <c r="K123" s="6"/>
    </row>
    <row r="124" spans="1:11" ht="16.8">
      <c r="A124" s="17"/>
      <c r="B124" s="6" t="s">
        <v>209</v>
      </c>
      <c r="C124" s="6" t="s">
        <v>48</v>
      </c>
      <c r="D124" s="132">
        <v>36769</v>
      </c>
      <c r="E124" s="6">
        <v>81</v>
      </c>
      <c r="F124" s="6" t="s">
        <v>228</v>
      </c>
      <c r="G124" s="6"/>
      <c r="H124" s="8"/>
      <c r="I124" s="6"/>
      <c r="J124" s="8" t="s">
        <v>301</v>
      </c>
      <c r="K124" s="6"/>
    </row>
    <row r="125" spans="1:11" ht="16.8">
      <c r="A125" s="17"/>
      <c r="B125" s="6" t="s">
        <v>59</v>
      </c>
      <c r="C125" s="6" t="s">
        <v>48</v>
      </c>
      <c r="D125" s="132">
        <v>36546</v>
      </c>
      <c r="E125" s="6">
        <v>48</v>
      </c>
      <c r="F125" s="6" t="s">
        <v>287</v>
      </c>
      <c r="G125" s="6" t="s">
        <v>265</v>
      </c>
      <c r="H125" s="8" t="s">
        <v>303</v>
      </c>
      <c r="I125" s="8" t="s">
        <v>301</v>
      </c>
      <c r="J125" s="8" t="s">
        <v>301</v>
      </c>
      <c r="K125" s="8" t="s">
        <v>301</v>
      </c>
    </row>
    <row r="126" spans="1:11" ht="16.8">
      <c r="B126" s="6" t="s">
        <v>129</v>
      </c>
      <c r="C126" s="6" t="s">
        <v>48</v>
      </c>
      <c r="D126" s="132">
        <v>36185</v>
      </c>
      <c r="E126" s="6">
        <v>56</v>
      </c>
      <c r="F126" s="6" t="s">
        <v>262</v>
      </c>
      <c r="G126" s="6"/>
      <c r="H126" s="8" t="s">
        <v>303</v>
      </c>
      <c r="I126" s="8" t="s">
        <v>301</v>
      </c>
      <c r="J126" s="6"/>
      <c r="K126" s="8" t="s">
        <v>301</v>
      </c>
    </row>
    <row r="127" spans="1:11" ht="16.8">
      <c r="B127" s="6" t="s">
        <v>61</v>
      </c>
      <c r="C127" s="6" t="s">
        <v>48</v>
      </c>
      <c r="D127" s="132">
        <v>36078</v>
      </c>
      <c r="E127" s="6">
        <v>55</v>
      </c>
      <c r="F127" s="6" t="s">
        <v>231</v>
      </c>
      <c r="G127" s="6" t="s">
        <v>219</v>
      </c>
      <c r="H127" s="8" t="s">
        <v>236</v>
      </c>
      <c r="I127" s="8" t="s">
        <v>301</v>
      </c>
      <c r="J127" s="8" t="s">
        <v>301</v>
      </c>
      <c r="K127" s="6"/>
    </row>
    <row r="128" spans="1:11" ht="16.8">
      <c r="B128" s="6" t="s">
        <v>151</v>
      </c>
      <c r="C128" s="6" t="s">
        <v>48</v>
      </c>
      <c r="D128" s="132">
        <v>35885</v>
      </c>
      <c r="E128" s="6">
        <v>74</v>
      </c>
      <c r="F128" s="6" t="s">
        <v>253</v>
      </c>
      <c r="G128" s="6"/>
      <c r="H128" s="8" t="s">
        <v>316</v>
      </c>
      <c r="I128" s="8" t="s">
        <v>301</v>
      </c>
      <c r="J128" s="8" t="s">
        <v>301</v>
      </c>
      <c r="K128" s="6"/>
    </row>
    <row r="129" spans="2:11" ht="16.8">
      <c r="B129" s="6" t="s">
        <v>211</v>
      </c>
      <c r="C129" s="6" t="s">
        <v>210</v>
      </c>
      <c r="D129" s="132">
        <v>37131</v>
      </c>
      <c r="E129" s="6">
        <v>86</v>
      </c>
      <c r="F129" s="6" t="s">
        <v>237</v>
      </c>
      <c r="G129" s="6"/>
      <c r="H129" s="8"/>
      <c r="I129" s="6"/>
      <c r="J129" s="6"/>
      <c r="K129" s="6"/>
    </row>
    <row r="130" spans="2:11" s="129" customFormat="1" ht="16.8">
      <c r="B130" s="125" t="s">
        <v>300</v>
      </c>
      <c r="C130" s="125" t="s">
        <v>328</v>
      </c>
      <c r="D130" s="132">
        <v>37152</v>
      </c>
      <c r="E130" s="125"/>
      <c r="F130" s="125"/>
      <c r="G130" s="126"/>
      <c r="H130" s="127"/>
      <c r="I130" s="128"/>
      <c r="J130" s="128"/>
      <c r="K130" s="125"/>
    </row>
    <row r="131" spans="2:11" ht="16.8">
      <c r="B131" s="6" t="s">
        <v>307</v>
      </c>
      <c r="C131" s="6" t="s">
        <v>328</v>
      </c>
      <c r="D131" s="132">
        <v>36284</v>
      </c>
      <c r="E131" s="6"/>
      <c r="F131" s="6"/>
      <c r="G131" s="10"/>
      <c r="H131" s="11" t="s">
        <v>227</v>
      </c>
      <c r="I131" s="8"/>
      <c r="J131" s="6"/>
      <c r="K131" s="8" t="s">
        <v>301</v>
      </c>
    </row>
    <row r="132" spans="2:11" s="129" customFormat="1" ht="16.8">
      <c r="B132" s="125" t="s">
        <v>270</v>
      </c>
      <c r="C132" s="125" t="s">
        <v>21</v>
      </c>
      <c r="D132" s="137" t="s">
        <v>276</v>
      </c>
      <c r="E132" s="125">
        <v>60</v>
      </c>
      <c r="F132" s="125" t="s">
        <v>227</v>
      </c>
      <c r="G132" s="125" t="s">
        <v>227</v>
      </c>
      <c r="H132" s="128"/>
      <c r="I132" s="125"/>
      <c r="J132" s="125"/>
      <c r="K132" s="125"/>
    </row>
    <row r="133" spans="2:11" ht="16.8">
      <c r="B133" s="6" t="s">
        <v>54</v>
      </c>
      <c r="C133" s="6" t="s">
        <v>53</v>
      </c>
      <c r="D133" s="132">
        <v>40544</v>
      </c>
      <c r="E133" s="6">
        <v>55</v>
      </c>
      <c r="F133" s="6" t="s">
        <v>220</v>
      </c>
      <c r="G133" s="6" t="s">
        <v>220</v>
      </c>
      <c r="H133" s="8"/>
      <c r="I133" s="6"/>
      <c r="J133" s="6"/>
      <c r="K133" s="6"/>
    </row>
    <row r="134" spans="2:11" ht="16.8">
      <c r="B134" s="6" t="s">
        <v>75</v>
      </c>
      <c r="C134" s="6" t="s">
        <v>53</v>
      </c>
      <c r="D134" s="132">
        <v>40074</v>
      </c>
      <c r="E134" s="6">
        <v>42</v>
      </c>
      <c r="F134" s="6" t="s">
        <v>220</v>
      </c>
      <c r="G134" s="6" t="s">
        <v>220</v>
      </c>
      <c r="H134" s="8"/>
      <c r="I134" s="6"/>
      <c r="J134" s="6"/>
      <c r="K134" s="6"/>
    </row>
    <row r="135" spans="2:11" ht="16.8">
      <c r="B135" s="6" t="s">
        <v>76</v>
      </c>
      <c r="C135" s="6" t="s">
        <v>53</v>
      </c>
      <c r="D135" s="132">
        <v>39964</v>
      </c>
      <c r="E135" s="6">
        <v>42</v>
      </c>
      <c r="F135" s="6" t="s">
        <v>235</v>
      </c>
      <c r="G135" s="6" t="s">
        <v>220</v>
      </c>
      <c r="H135" s="8"/>
      <c r="I135" s="6"/>
      <c r="J135" s="6"/>
      <c r="K135" s="6"/>
    </row>
    <row r="136" spans="2:11" ht="16.8">
      <c r="B136" s="6" t="s">
        <v>201</v>
      </c>
      <c r="C136" s="6" t="s">
        <v>53</v>
      </c>
      <c r="D136" s="132">
        <v>39244</v>
      </c>
      <c r="E136" s="6">
        <v>69</v>
      </c>
      <c r="F136" s="6" t="s">
        <v>229</v>
      </c>
      <c r="G136" s="6"/>
      <c r="H136" s="8"/>
      <c r="I136" s="6"/>
      <c r="J136" s="6"/>
      <c r="K136" s="6"/>
    </row>
    <row r="137" spans="2:11" ht="16.8">
      <c r="B137" s="6" t="s">
        <v>85</v>
      </c>
      <c r="C137" s="6" t="s">
        <v>53</v>
      </c>
      <c r="D137" s="132">
        <v>38718</v>
      </c>
      <c r="E137" s="6">
        <v>63</v>
      </c>
      <c r="F137" s="6" t="s">
        <v>241</v>
      </c>
      <c r="G137" s="6" t="s">
        <v>241</v>
      </c>
      <c r="H137" s="8"/>
      <c r="I137" s="6"/>
      <c r="J137" s="6"/>
      <c r="K137" s="6"/>
    </row>
    <row r="138" spans="2:11" ht="16.8">
      <c r="B138" s="6" t="s">
        <v>335</v>
      </c>
      <c r="C138" s="6" t="s">
        <v>53</v>
      </c>
      <c r="D138" s="132">
        <v>38612</v>
      </c>
      <c r="E138" s="6"/>
      <c r="F138" s="6"/>
      <c r="G138" s="10"/>
      <c r="H138" s="11"/>
      <c r="I138" s="8"/>
      <c r="J138" s="8"/>
      <c r="K138" s="6"/>
    </row>
    <row r="139" spans="2:11" ht="16.8">
      <c r="B139" s="6" t="s">
        <v>108</v>
      </c>
      <c r="C139" s="6" t="s">
        <v>53</v>
      </c>
      <c r="D139" s="132">
        <v>36216</v>
      </c>
      <c r="E139" s="6">
        <v>84</v>
      </c>
      <c r="F139" s="6" t="s">
        <v>240</v>
      </c>
      <c r="G139" s="6" t="s">
        <v>254</v>
      </c>
      <c r="H139" s="8"/>
      <c r="I139" s="6"/>
      <c r="J139" s="6"/>
      <c r="K139" s="6"/>
    </row>
    <row r="140" spans="2:11" ht="16.8">
      <c r="B140" s="6" t="s">
        <v>157</v>
      </c>
      <c r="C140" s="6" t="s">
        <v>4</v>
      </c>
      <c r="D140" s="132">
        <v>38639</v>
      </c>
      <c r="E140" s="6">
        <v>50</v>
      </c>
      <c r="F140" s="6" t="s">
        <v>241</v>
      </c>
      <c r="G140" s="6"/>
      <c r="H140" s="8"/>
      <c r="I140" s="6"/>
      <c r="J140" s="8" t="s">
        <v>301</v>
      </c>
      <c r="K140" s="6"/>
    </row>
    <row r="141" spans="2:11" ht="16.8">
      <c r="B141" s="6" t="s">
        <v>5</v>
      </c>
      <c r="C141" s="6" t="s">
        <v>4</v>
      </c>
      <c r="D141" s="132">
        <v>38301</v>
      </c>
      <c r="E141" s="6">
        <v>56</v>
      </c>
      <c r="F141" s="6" t="s">
        <v>281</v>
      </c>
      <c r="G141" s="6" t="s">
        <v>294</v>
      </c>
      <c r="H141" s="8"/>
      <c r="I141" s="8" t="s">
        <v>303</v>
      </c>
      <c r="J141" s="6"/>
      <c r="K141" s="6"/>
    </row>
    <row r="142" spans="2:11" ht="16.8">
      <c r="B142" s="6" t="s">
        <v>95</v>
      </c>
      <c r="C142" s="6" t="s">
        <v>4</v>
      </c>
      <c r="D142" s="132">
        <v>38224</v>
      </c>
      <c r="E142" s="6">
        <v>57</v>
      </c>
      <c r="F142" s="6" t="s">
        <v>221</v>
      </c>
      <c r="G142" s="6" t="s">
        <v>220</v>
      </c>
      <c r="H142" s="8"/>
      <c r="I142" s="6"/>
      <c r="J142" s="8" t="s">
        <v>301</v>
      </c>
      <c r="K142" s="6"/>
    </row>
    <row r="143" spans="2:11" ht="16.8">
      <c r="B143" s="6" t="s">
        <v>106</v>
      </c>
      <c r="C143" s="6" t="s">
        <v>4</v>
      </c>
      <c r="D143" s="132">
        <v>37537</v>
      </c>
      <c r="E143" s="6">
        <v>79</v>
      </c>
      <c r="F143" s="6" t="s">
        <v>236</v>
      </c>
      <c r="G143" s="6" t="s">
        <v>254</v>
      </c>
      <c r="H143" s="8"/>
      <c r="I143" s="6"/>
      <c r="J143" s="6"/>
      <c r="K143" s="6"/>
    </row>
    <row r="144" spans="2:11" ht="16.8">
      <c r="B144" s="6" t="s">
        <v>105</v>
      </c>
      <c r="C144" s="6" t="s">
        <v>4</v>
      </c>
      <c r="D144" s="132">
        <v>37383</v>
      </c>
      <c r="E144" s="6">
        <v>79</v>
      </c>
      <c r="F144" s="6" t="s">
        <v>236</v>
      </c>
      <c r="G144" s="6" t="s">
        <v>245</v>
      </c>
      <c r="H144" s="8"/>
      <c r="I144" s="6"/>
      <c r="J144" s="6"/>
      <c r="K144" s="6"/>
    </row>
    <row r="145" spans="2:11" ht="16.8">
      <c r="B145" s="6" t="s">
        <v>104</v>
      </c>
      <c r="C145" s="6" t="s">
        <v>4</v>
      </c>
      <c r="D145" s="132">
        <v>36849</v>
      </c>
      <c r="E145" s="6">
        <v>74</v>
      </c>
      <c r="F145" s="6" t="s">
        <v>220</v>
      </c>
      <c r="G145" s="6" t="s">
        <v>220</v>
      </c>
      <c r="H145" s="8"/>
      <c r="I145" s="6"/>
      <c r="J145" s="6"/>
      <c r="K145" s="6"/>
    </row>
    <row r="146" spans="2:11" ht="16.8">
      <c r="B146" s="6" t="s">
        <v>6</v>
      </c>
      <c r="C146" s="6" t="s">
        <v>4</v>
      </c>
      <c r="D146" s="132">
        <v>36482</v>
      </c>
      <c r="E146" s="6">
        <v>65</v>
      </c>
      <c r="F146" s="6" t="s">
        <v>239</v>
      </c>
      <c r="G146" s="6" t="s">
        <v>239</v>
      </c>
      <c r="H146" s="8"/>
      <c r="I146" s="6"/>
      <c r="J146" s="6"/>
      <c r="K146" s="6"/>
    </row>
    <row r="147" spans="2:11" ht="16.8">
      <c r="B147" s="6" t="s">
        <v>119</v>
      </c>
      <c r="C147" s="6" t="s">
        <v>333</v>
      </c>
      <c r="D147" s="137" t="s">
        <v>276</v>
      </c>
      <c r="E147" s="6">
        <v>75</v>
      </c>
      <c r="F147" s="6" t="s">
        <v>224</v>
      </c>
      <c r="G147" s="6"/>
      <c r="H147" s="8"/>
      <c r="I147" s="6"/>
      <c r="J147" s="6"/>
      <c r="K147" s="6"/>
    </row>
    <row r="148" spans="2:11" ht="16.8">
      <c r="B148" s="6" t="s">
        <v>137</v>
      </c>
      <c r="C148" s="6" t="s">
        <v>329</v>
      </c>
      <c r="D148" s="132">
        <v>38618</v>
      </c>
      <c r="E148" s="6">
        <v>75</v>
      </c>
      <c r="F148" s="6" t="s">
        <v>218</v>
      </c>
      <c r="G148" s="6"/>
      <c r="H148" s="8"/>
      <c r="I148" s="6"/>
      <c r="J148" s="6"/>
      <c r="K148" s="6"/>
    </row>
    <row r="149" spans="2:11" ht="16.8">
      <c r="B149" s="6" t="s">
        <v>113</v>
      </c>
      <c r="C149" s="6" t="s">
        <v>329</v>
      </c>
      <c r="D149" s="132">
        <v>37963</v>
      </c>
      <c r="E149" s="6">
        <v>75</v>
      </c>
      <c r="F149" s="6" t="s">
        <v>224</v>
      </c>
      <c r="G149" s="6"/>
      <c r="H149" s="8"/>
      <c r="I149" s="6"/>
      <c r="J149" s="6"/>
      <c r="K149" s="6"/>
    </row>
    <row r="150" spans="2:11" ht="16.8">
      <c r="B150" s="6" t="s">
        <v>141</v>
      </c>
      <c r="C150" s="6" t="s">
        <v>329</v>
      </c>
      <c r="D150" s="132">
        <v>37807</v>
      </c>
      <c r="E150" s="6">
        <v>81</v>
      </c>
      <c r="F150" s="6" t="s">
        <v>240</v>
      </c>
      <c r="G150" s="6"/>
      <c r="H150" s="8"/>
      <c r="I150" s="6"/>
      <c r="J150" s="6"/>
      <c r="K150" s="6"/>
    </row>
    <row r="151" spans="2:11" ht="16.8">
      <c r="B151" s="6" t="s">
        <v>195</v>
      </c>
      <c r="C151" s="6" t="s">
        <v>329</v>
      </c>
      <c r="D151" s="132">
        <v>37770</v>
      </c>
      <c r="E151" s="6">
        <v>60</v>
      </c>
      <c r="F151" s="6" t="s">
        <v>229</v>
      </c>
      <c r="G151" s="6"/>
      <c r="H151" s="8"/>
      <c r="I151" s="6"/>
      <c r="J151" s="6"/>
      <c r="K151" s="6"/>
    </row>
    <row r="152" spans="2:11" ht="16.8">
      <c r="B152" s="6" t="s">
        <v>120</v>
      </c>
      <c r="C152" s="6" t="s">
        <v>329</v>
      </c>
      <c r="D152" s="132">
        <v>37159</v>
      </c>
      <c r="E152" s="6">
        <v>75</v>
      </c>
      <c r="F152" s="6" t="s">
        <v>232</v>
      </c>
      <c r="G152" s="6"/>
      <c r="H152" s="8"/>
      <c r="I152" s="6"/>
      <c r="J152" s="6"/>
      <c r="K152" s="6"/>
    </row>
    <row r="153" spans="2:11" ht="16.8">
      <c r="B153" s="6" t="s">
        <v>128</v>
      </c>
      <c r="C153" s="6" t="s">
        <v>329</v>
      </c>
      <c r="D153" s="132">
        <v>36734</v>
      </c>
      <c r="E153" s="6">
        <v>52</v>
      </c>
      <c r="F153" s="6" t="s">
        <v>255</v>
      </c>
      <c r="G153" s="6"/>
      <c r="H153" s="8" t="s">
        <v>303</v>
      </c>
      <c r="I153" s="15" t="s">
        <v>301</v>
      </c>
      <c r="J153" s="6"/>
      <c r="K153" s="8" t="s">
        <v>301</v>
      </c>
    </row>
    <row r="154" spans="2:11" ht="16.8">
      <c r="B154" s="6" t="s">
        <v>70</v>
      </c>
      <c r="C154" s="6" t="s">
        <v>12</v>
      </c>
      <c r="D154" s="132">
        <v>41179</v>
      </c>
      <c r="E154" s="6">
        <v>32</v>
      </c>
      <c r="F154" s="6" t="s">
        <v>221</v>
      </c>
      <c r="G154" s="6" t="s">
        <v>234</v>
      </c>
      <c r="H154" s="8"/>
      <c r="I154" s="6"/>
      <c r="J154" s="6"/>
      <c r="K154" s="6"/>
    </row>
    <row r="155" spans="2:11" s="129" customFormat="1" ht="16.8">
      <c r="B155" s="125" t="s">
        <v>152</v>
      </c>
      <c r="C155" s="125" t="s">
        <v>12</v>
      </c>
      <c r="D155" s="132">
        <v>41086</v>
      </c>
      <c r="E155" s="125">
        <v>28</v>
      </c>
      <c r="F155" s="125" t="s">
        <v>221</v>
      </c>
      <c r="G155" s="125"/>
      <c r="H155" s="128"/>
      <c r="I155" s="125"/>
      <c r="J155" s="125"/>
      <c r="K155" s="125"/>
    </row>
    <row r="156" spans="2:11" ht="16.8">
      <c r="B156" s="6" t="s">
        <v>69</v>
      </c>
      <c r="C156" s="6" t="s">
        <v>12</v>
      </c>
      <c r="D156" s="132">
        <v>40497</v>
      </c>
      <c r="E156" s="6">
        <v>32</v>
      </c>
      <c r="F156" s="6" t="s">
        <v>231</v>
      </c>
      <c r="G156" s="6" t="s">
        <v>231</v>
      </c>
      <c r="H156" s="8"/>
      <c r="I156" s="6"/>
      <c r="J156" s="6"/>
      <c r="K156" s="6"/>
    </row>
    <row r="157" spans="2:11" ht="16.8">
      <c r="B157" s="6" t="s">
        <v>334</v>
      </c>
      <c r="C157" s="6" t="s">
        <v>12</v>
      </c>
      <c r="D157" s="132">
        <v>40033</v>
      </c>
      <c r="E157" s="6"/>
      <c r="F157" s="6"/>
      <c r="G157" s="10"/>
      <c r="H157" s="11"/>
      <c r="I157" s="12"/>
      <c r="J157" s="12"/>
      <c r="K157" s="6"/>
    </row>
    <row r="158" spans="2:11" ht="16.8">
      <c r="B158" s="6" t="s">
        <v>81</v>
      </c>
      <c r="C158" s="6" t="s">
        <v>12</v>
      </c>
      <c r="D158" s="132">
        <v>40009</v>
      </c>
      <c r="E158" s="6">
        <v>52</v>
      </c>
      <c r="F158" s="6" t="s">
        <v>235</v>
      </c>
      <c r="G158" s="6" t="s">
        <v>236</v>
      </c>
      <c r="H158" s="8"/>
      <c r="I158" s="6"/>
      <c r="J158" s="6"/>
      <c r="K158" s="6"/>
    </row>
    <row r="159" spans="2:11" ht="16.8">
      <c r="B159" s="6" t="s">
        <v>46</v>
      </c>
      <c r="C159" s="6" t="s">
        <v>12</v>
      </c>
      <c r="D159" s="132">
        <v>39656</v>
      </c>
      <c r="E159" s="6">
        <v>46</v>
      </c>
      <c r="F159" s="6" t="s">
        <v>231</v>
      </c>
      <c r="G159" s="6" t="s">
        <v>231</v>
      </c>
      <c r="H159" s="8" t="s">
        <v>245</v>
      </c>
      <c r="I159" s="8" t="s">
        <v>301</v>
      </c>
      <c r="J159" s="8" t="s">
        <v>301</v>
      </c>
      <c r="K159" s="6"/>
    </row>
    <row r="160" spans="2:11" ht="16.8">
      <c r="B160" s="6" t="s">
        <v>50</v>
      </c>
      <c r="C160" s="6" t="s">
        <v>12</v>
      </c>
      <c r="D160" s="132">
        <v>39284</v>
      </c>
      <c r="E160" s="6">
        <v>55</v>
      </c>
      <c r="F160" s="6" t="s">
        <v>236</v>
      </c>
      <c r="G160" s="6" t="s">
        <v>241</v>
      </c>
      <c r="H160" s="8" t="s">
        <v>301</v>
      </c>
      <c r="I160" s="8" t="s">
        <v>301</v>
      </c>
      <c r="J160" s="6"/>
      <c r="K160" s="6"/>
    </row>
    <row r="161" spans="2:11" ht="16.8">
      <c r="B161" s="6" t="s">
        <v>274</v>
      </c>
      <c r="C161" s="6" t="s">
        <v>12</v>
      </c>
      <c r="D161" s="132">
        <v>39210</v>
      </c>
      <c r="E161" s="6">
        <v>46</v>
      </c>
      <c r="F161" s="6" t="s">
        <v>236</v>
      </c>
      <c r="G161" s="6" t="s">
        <v>220</v>
      </c>
      <c r="H161" s="8"/>
      <c r="I161" s="6"/>
      <c r="J161" s="6"/>
      <c r="K161" s="6"/>
    </row>
    <row r="162" spans="2:11" ht="16.8">
      <c r="B162" s="6" t="s">
        <v>47</v>
      </c>
      <c r="C162" s="6" t="s">
        <v>12</v>
      </c>
      <c r="D162" s="132">
        <v>39139</v>
      </c>
      <c r="E162" s="6">
        <v>50</v>
      </c>
      <c r="F162" s="6" t="s">
        <v>235</v>
      </c>
      <c r="G162" s="6" t="s">
        <v>235</v>
      </c>
      <c r="H162" s="8"/>
      <c r="I162" s="6"/>
      <c r="J162" s="6"/>
      <c r="K162" s="6"/>
    </row>
    <row r="163" spans="2:11" ht="17.7" customHeight="1">
      <c r="B163" s="6" t="s">
        <v>91</v>
      </c>
      <c r="C163" s="6" t="s">
        <v>12</v>
      </c>
      <c r="D163" s="132">
        <v>39112</v>
      </c>
      <c r="E163" s="6">
        <v>69</v>
      </c>
      <c r="F163" s="6" t="s">
        <v>220</v>
      </c>
      <c r="G163" s="6" t="s">
        <v>236</v>
      </c>
      <c r="H163" s="8"/>
      <c r="I163" s="6"/>
      <c r="J163" s="6"/>
      <c r="K163" s="6"/>
    </row>
    <row r="164" spans="2:11" ht="14.7" customHeight="1">
      <c r="B164" s="6" t="s">
        <v>268</v>
      </c>
      <c r="C164" s="6" t="s">
        <v>12</v>
      </c>
      <c r="D164" s="132">
        <v>39006</v>
      </c>
      <c r="E164" s="6">
        <v>69</v>
      </c>
      <c r="F164" s="6" t="s">
        <v>229</v>
      </c>
      <c r="G164" s="6" t="s">
        <v>221</v>
      </c>
      <c r="H164" s="8"/>
      <c r="I164" s="6"/>
      <c r="J164" s="6"/>
      <c r="K164" s="6"/>
    </row>
    <row r="165" spans="2:11" ht="16.8">
      <c r="B165" s="6" t="s">
        <v>23</v>
      </c>
      <c r="C165" s="6" t="s">
        <v>12</v>
      </c>
      <c r="D165" s="132">
        <v>38655</v>
      </c>
      <c r="E165" s="6">
        <v>60</v>
      </c>
      <c r="F165" s="6" t="s">
        <v>263</v>
      </c>
      <c r="G165" s="6" t="s">
        <v>227</v>
      </c>
      <c r="H165" s="8"/>
      <c r="I165" s="6"/>
      <c r="J165" s="6"/>
      <c r="K165" s="6"/>
    </row>
    <row r="166" spans="2:11" ht="16.8">
      <c r="B166" s="6" t="s">
        <v>93</v>
      </c>
      <c r="C166" s="6" t="s">
        <v>12</v>
      </c>
      <c r="D166" s="132">
        <v>38548</v>
      </c>
      <c r="E166" s="6">
        <v>57</v>
      </c>
      <c r="F166" s="6" t="s">
        <v>279</v>
      </c>
      <c r="G166" s="18" t="s">
        <v>245</v>
      </c>
      <c r="H166" s="8" t="s">
        <v>301</v>
      </c>
      <c r="I166" s="8" t="s">
        <v>301</v>
      </c>
      <c r="J166" s="8" t="s">
        <v>301</v>
      </c>
      <c r="K166" s="6"/>
    </row>
    <row r="167" spans="2:11" ht="16.8">
      <c r="B167" s="6" t="s">
        <v>22</v>
      </c>
      <c r="C167" s="6" t="s">
        <v>12</v>
      </c>
      <c r="D167" s="132">
        <v>38343</v>
      </c>
      <c r="E167" s="6">
        <v>57</v>
      </c>
      <c r="F167" s="6" t="s">
        <v>285</v>
      </c>
      <c r="G167" s="6" t="s">
        <v>218</v>
      </c>
      <c r="H167" s="8"/>
      <c r="I167" s="6"/>
      <c r="J167" s="6"/>
      <c r="K167" s="6"/>
    </row>
    <row r="168" spans="2:11" ht="16.8">
      <c r="B168" s="6" t="s">
        <v>97</v>
      </c>
      <c r="C168" s="6" t="s">
        <v>12</v>
      </c>
      <c r="D168" s="132">
        <v>38343</v>
      </c>
      <c r="E168" s="6">
        <v>63</v>
      </c>
      <c r="F168" s="6" t="s">
        <v>236</v>
      </c>
      <c r="G168" s="6" t="s">
        <v>245</v>
      </c>
      <c r="H168" s="8"/>
      <c r="I168" s="6"/>
      <c r="J168" s="6"/>
      <c r="K168" s="6"/>
    </row>
    <row r="169" spans="2:11" ht="16.8">
      <c r="B169" s="6" t="s">
        <v>13</v>
      </c>
      <c r="C169" s="6" t="s">
        <v>12</v>
      </c>
      <c r="D169" s="132">
        <v>37961</v>
      </c>
      <c r="E169" s="6">
        <v>75</v>
      </c>
      <c r="F169" s="6" t="s">
        <v>239</v>
      </c>
      <c r="G169" s="6" t="s">
        <v>224</v>
      </c>
      <c r="H169" s="8"/>
      <c r="I169" s="6"/>
      <c r="J169" s="6"/>
      <c r="K169" s="6"/>
    </row>
    <row r="170" spans="2:11" ht="16.8">
      <c r="B170" s="6" t="s">
        <v>98</v>
      </c>
      <c r="C170" s="6" t="s">
        <v>12</v>
      </c>
      <c r="D170" s="132">
        <v>37295</v>
      </c>
      <c r="E170" s="6">
        <v>63</v>
      </c>
      <c r="F170" s="6" t="s">
        <v>245</v>
      </c>
      <c r="G170" s="6" t="s">
        <v>254</v>
      </c>
      <c r="H170" s="8"/>
      <c r="I170" s="8" t="s">
        <v>301</v>
      </c>
      <c r="J170" s="6"/>
      <c r="K170" s="6"/>
    </row>
    <row r="171" spans="2:11" ht="16.8">
      <c r="B171" s="6" t="s">
        <v>117</v>
      </c>
      <c r="C171" s="6" t="s">
        <v>12</v>
      </c>
      <c r="D171" s="132">
        <v>37206</v>
      </c>
      <c r="E171" s="6">
        <v>67</v>
      </c>
      <c r="F171" s="6" t="s">
        <v>244</v>
      </c>
      <c r="G171" s="6"/>
      <c r="H171" s="8"/>
      <c r="I171" s="6"/>
      <c r="J171" s="8" t="s">
        <v>303</v>
      </c>
      <c r="K171" s="6"/>
    </row>
    <row r="172" spans="2:11" ht="16.8">
      <c r="B172" s="6" t="s">
        <v>29</v>
      </c>
      <c r="C172" s="6" t="s">
        <v>12</v>
      </c>
      <c r="D172" s="132">
        <v>36836</v>
      </c>
      <c r="E172" s="6">
        <v>81</v>
      </c>
      <c r="F172" s="6" t="s">
        <v>218</v>
      </c>
      <c r="G172" s="6" t="s">
        <v>227</v>
      </c>
      <c r="H172" s="8"/>
      <c r="I172" s="6"/>
      <c r="J172" s="6"/>
      <c r="K172" s="6"/>
    </row>
    <row r="173" spans="2:11" ht="16.8">
      <c r="B173" s="6" t="s">
        <v>107</v>
      </c>
      <c r="C173" s="6" t="s">
        <v>12</v>
      </c>
      <c r="D173" s="132">
        <v>36537</v>
      </c>
      <c r="E173" s="6">
        <v>84</v>
      </c>
      <c r="F173" s="6" t="s">
        <v>245</v>
      </c>
      <c r="G173" s="6" t="s">
        <v>245</v>
      </c>
      <c r="H173" s="8"/>
      <c r="I173" s="6"/>
      <c r="J173" s="6"/>
      <c r="K173" s="6"/>
    </row>
    <row r="174" spans="2:11" ht="16.8">
      <c r="B174" s="6" t="s">
        <v>30</v>
      </c>
      <c r="C174" s="6" t="s">
        <v>12</v>
      </c>
      <c r="D174" s="132">
        <v>36147</v>
      </c>
      <c r="E174" s="6">
        <v>81</v>
      </c>
      <c r="F174" s="6" t="s">
        <v>218</v>
      </c>
      <c r="G174" s="6" t="s">
        <v>218</v>
      </c>
      <c r="H174" s="8"/>
      <c r="I174" s="6"/>
      <c r="J174" s="6"/>
      <c r="K174" s="6"/>
    </row>
    <row r="175" spans="2:11" ht="16.8">
      <c r="B175" s="6" t="s">
        <v>15</v>
      </c>
      <c r="C175" s="6" t="s">
        <v>14</v>
      </c>
      <c r="D175" s="137" t="s">
        <v>276</v>
      </c>
      <c r="E175" s="6">
        <v>65</v>
      </c>
      <c r="F175" s="6" t="s">
        <v>232</v>
      </c>
      <c r="G175" s="6"/>
      <c r="H175" s="8"/>
      <c r="I175" s="6"/>
      <c r="J175" s="6"/>
      <c r="K175" s="6"/>
    </row>
    <row r="176" spans="2:11" ht="16.8">
      <c r="B176" s="6" t="s">
        <v>79</v>
      </c>
      <c r="C176" s="6" t="s">
        <v>14</v>
      </c>
      <c r="D176" s="137" t="s">
        <v>276</v>
      </c>
      <c r="E176" s="6">
        <v>47</v>
      </c>
      <c r="F176" s="6" t="s">
        <v>221</v>
      </c>
      <c r="G176" s="6" t="s">
        <v>234</v>
      </c>
      <c r="H176" s="8"/>
      <c r="I176" s="8" t="s">
        <v>301</v>
      </c>
      <c r="J176" s="15"/>
      <c r="K176" s="6"/>
    </row>
    <row r="177" spans="2:11" ht="16.8">
      <c r="B177" s="6" t="s">
        <v>66</v>
      </c>
      <c r="C177" s="6" t="s">
        <v>14</v>
      </c>
      <c r="D177" s="137" t="s">
        <v>276</v>
      </c>
      <c r="E177" s="6">
        <v>70</v>
      </c>
      <c r="F177" s="6" t="s">
        <v>234</v>
      </c>
      <c r="G177" s="6" t="s">
        <v>234</v>
      </c>
      <c r="H177" s="8"/>
      <c r="I177" s="6"/>
      <c r="J177" s="6"/>
      <c r="K177" s="6"/>
    </row>
    <row r="178" spans="2:11" ht="16.8">
      <c r="B178" s="6" t="s">
        <v>39</v>
      </c>
      <c r="C178" s="6" t="s">
        <v>14</v>
      </c>
      <c r="D178" s="132">
        <v>40555</v>
      </c>
      <c r="E178" s="6">
        <v>37</v>
      </c>
      <c r="F178" s="6" t="s">
        <v>231</v>
      </c>
      <c r="G178" s="6" t="s">
        <v>231</v>
      </c>
      <c r="H178" s="8"/>
      <c r="I178" s="6"/>
      <c r="J178" s="6"/>
      <c r="K178" s="6"/>
    </row>
    <row r="179" spans="2:11" ht="16.8">
      <c r="B179" s="6" t="s">
        <v>158</v>
      </c>
      <c r="C179" s="6" t="s">
        <v>14</v>
      </c>
      <c r="D179" s="132">
        <v>39536</v>
      </c>
      <c r="E179" s="6">
        <v>50</v>
      </c>
      <c r="F179" s="6" t="s">
        <v>220</v>
      </c>
      <c r="G179" s="6"/>
      <c r="H179" s="8"/>
      <c r="I179" s="6"/>
      <c r="J179" s="6"/>
      <c r="K179" s="6"/>
    </row>
    <row r="180" spans="2:11" ht="16.8">
      <c r="B180" s="6" t="s">
        <v>111</v>
      </c>
      <c r="C180" s="6" t="s">
        <v>14</v>
      </c>
      <c r="D180" s="132">
        <v>39179</v>
      </c>
      <c r="E180" s="6">
        <v>57</v>
      </c>
      <c r="F180" s="6" t="s">
        <v>260</v>
      </c>
      <c r="G180" s="6" t="s">
        <v>282</v>
      </c>
      <c r="H180" s="8"/>
      <c r="I180" s="6"/>
      <c r="J180" s="6"/>
      <c r="K180" s="6"/>
    </row>
    <row r="181" spans="2:11" ht="14.7" customHeight="1">
      <c r="B181" s="6" t="s">
        <v>19</v>
      </c>
      <c r="C181" s="6" t="s">
        <v>14</v>
      </c>
      <c r="D181" s="132">
        <v>38121</v>
      </c>
      <c r="E181" s="6">
        <v>54</v>
      </c>
      <c r="F181" s="6" t="s">
        <v>262</v>
      </c>
      <c r="G181" s="6" t="s">
        <v>227</v>
      </c>
      <c r="H181" s="8"/>
      <c r="I181" s="8" t="s">
        <v>301</v>
      </c>
      <c r="J181" s="6"/>
      <c r="K181" s="6"/>
    </row>
    <row r="182" spans="2:11" ht="16.8">
      <c r="B182" s="6" t="s">
        <v>192</v>
      </c>
      <c r="C182" s="6" t="s">
        <v>14</v>
      </c>
      <c r="D182" s="132">
        <v>37915</v>
      </c>
      <c r="E182" s="6">
        <v>55</v>
      </c>
      <c r="F182" s="6" t="s">
        <v>229</v>
      </c>
      <c r="G182" s="6"/>
      <c r="H182" s="8"/>
      <c r="I182" s="8" t="s">
        <v>301</v>
      </c>
      <c r="J182" s="6"/>
      <c r="K182" s="6"/>
    </row>
    <row r="183" spans="2:11" ht="16.8">
      <c r="B183" s="6" t="s">
        <v>142</v>
      </c>
      <c r="C183" s="6" t="s">
        <v>14</v>
      </c>
      <c r="D183" s="132">
        <v>37266</v>
      </c>
      <c r="E183" s="6">
        <v>60</v>
      </c>
      <c r="F183" s="6" t="s">
        <v>257</v>
      </c>
      <c r="G183" s="6"/>
      <c r="H183" s="8"/>
      <c r="I183" s="8" t="s">
        <v>301</v>
      </c>
      <c r="J183" s="6"/>
      <c r="K183" s="8" t="s">
        <v>302</v>
      </c>
    </row>
    <row r="184" spans="2:11" ht="16.8">
      <c r="B184" s="6" t="s">
        <v>103</v>
      </c>
      <c r="C184" s="6" t="s">
        <v>14</v>
      </c>
      <c r="D184" s="132">
        <v>36612</v>
      </c>
      <c r="E184" s="6">
        <v>69</v>
      </c>
      <c r="F184" s="6" t="s">
        <v>220</v>
      </c>
      <c r="G184" s="6" t="s">
        <v>220</v>
      </c>
      <c r="H184" s="8"/>
      <c r="I184" s="6"/>
      <c r="J184" s="6"/>
      <c r="K184" s="6"/>
    </row>
    <row r="185" spans="2:11" ht="16.8">
      <c r="B185" s="6" t="s">
        <v>118</v>
      </c>
      <c r="C185" s="6" t="s">
        <v>14</v>
      </c>
      <c r="D185" s="132">
        <v>35859</v>
      </c>
      <c r="E185" s="6">
        <v>71</v>
      </c>
      <c r="F185" s="6" t="s">
        <v>224</v>
      </c>
      <c r="G185" s="6"/>
      <c r="H185" s="8"/>
      <c r="I185" s="6"/>
      <c r="J185" s="6"/>
      <c r="K185" s="6"/>
    </row>
    <row r="186" spans="2:11" ht="16.8">
      <c r="B186" s="6" t="s">
        <v>153</v>
      </c>
      <c r="C186" s="6" t="s">
        <v>330</v>
      </c>
      <c r="D186" s="132">
        <v>40606</v>
      </c>
      <c r="E186" s="6">
        <v>37</v>
      </c>
      <c r="F186" s="6" t="s">
        <v>234</v>
      </c>
      <c r="G186" s="6" t="s">
        <v>221</v>
      </c>
      <c r="H186" s="8"/>
      <c r="I186" s="95" t="s">
        <v>303</v>
      </c>
      <c r="J186" s="6"/>
      <c r="K186" s="6"/>
    </row>
    <row r="187" spans="2:11" ht="16.8">
      <c r="B187" s="6" t="s">
        <v>44</v>
      </c>
      <c r="C187" s="6" t="s">
        <v>330</v>
      </c>
      <c r="D187" s="132">
        <v>39714</v>
      </c>
      <c r="E187" s="6">
        <v>42</v>
      </c>
      <c r="F187" s="6" t="s">
        <v>220</v>
      </c>
      <c r="G187" s="6" t="s">
        <v>220</v>
      </c>
      <c r="H187" s="8"/>
      <c r="I187" s="95" t="s">
        <v>303</v>
      </c>
      <c r="J187" s="6"/>
      <c r="K187" s="6"/>
    </row>
    <row r="188" spans="2:11" ht="16.8">
      <c r="B188" s="6" t="s">
        <v>45</v>
      </c>
      <c r="C188" s="6" t="s">
        <v>330</v>
      </c>
      <c r="D188" s="132">
        <v>39692</v>
      </c>
      <c r="E188" s="6">
        <v>42</v>
      </c>
      <c r="F188" s="6" t="s">
        <v>220</v>
      </c>
      <c r="G188" s="6" t="s">
        <v>220</v>
      </c>
      <c r="H188" s="8"/>
      <c r="I188" s="6"/>
      <c r="J188" s="6"/>
      <c r="K188" s="6"/>
    </row>
    <row r="189" spans="2:11" ht="16.8">
      <c r="B189" s="6" t="s">
        <v>199</v>
      </c>
      <c r="C189" s="6" t="s">
        <v>330</v>
      </c>
      <c r="D189" s="132">
        <v>38861</v>
      </c>
      <c r="E189" s="6">
        <v>52</v>
      </c>
      <c r="F189" s="6" t="s">
        <v>229</v>
      </c>
      <c r="G189" s="6" t="s">
        <v>235</v>
      </c>
      <c r="H189" s="8" t="s">
        <v>303</v>
      </c>
      <c r="I189" s="95" t="s">
        <v>301</v>
      </c>
      <c r="J189" s="95" t="s">
        <v>301</v>
      </c>
      <c r="K189" s="6"/>
    </row>
    <row r="190" spans="2:11" ht="16.8">
      <c r="B190" s="6" t="s">
        <v>205</v>
      </c>
      <c r="C190" s="6" t="s">
        <v>330</v>
      </c>
      <c r="D190" s="132">
        <v>37686</v>
      </c>
      <c r="E190" s="6">
        <v>74</v>
      </c>
      <c r="F190" s="6" t="s">
        <v>278</v>
      </c>
      <c r="G190" s="6" t="s">
        <v>219</v>
      </c>
      <c r="H190" s="8" t="s">
        <v>236</v>
      </c>
      <c r="I190" s="8" t="s">
        <v>301</v>
      </c>
      <c r="J190" s="8" t="s">
        <v>301</v>
      </c>
      <c r="K190" s="6"/>
    </row>
    <row r="191" spans="2:11" ht="16.8">
      <c r="B191" s="6" t="s">
        <v>324</v>
      </c>
      <c r="C191" s="6" t="s">
        <v>330</v>
      </c>
      <c r="D191" s="132">
        <v>37598</v>
      </c>
      <c r="E191" s="6"/>
      <c r="F191" s="6"/>
      <c r="G191" s="10"/>
      <c r="H191" s="11"/>
      <c r="I191" s="8"/>
      <c r="J191" s="8" t="s">
        <v>301</v>
      </c>
      <c r="K191" s="6"/>
    </row>
    <row r="192" spans="2:11" ht="16.8">
      <c r="B192" s="6" t="s">
        <v>112</v>
      </c>
      <c r="C192" s="6" t="s">
        <v>331</v>
      </c>
      <c r="D192" s="132">
        <v>37824</v>
      </c>
      <c r="E192" s="6">
        <v>60</v>
      </c>
      <c r="F192" s="6" t="s">
        <v>239</v>
      </c>
      <c r="G192" s="6"/>
      <c r="H192" s="8"/>
      <c r="I192" s="6"/>
      <c r="J192" s="6"/>
      <c r="K192" s="6"/>
    </row>
    <row r="193" spans="2:11" ht="16.8">
      <c r="B193" s="6" t="s">
        <v>115</v>
      </c>
      <c r="C193" s="6" t="s">
        <v>114</v>
      </c>
      <c r="D193" s="132">
        <v>37288</v>
      </c>
      <c r="E193" s="6">
        <v>63.5</v>
      </c>
      <c r="F193" s="6" t="s">
        <v>256</v>
      </c>
      <c r="G193" s="6"/>
      <c r="H193" s="8"/>
      <c r="I193" s="6"/>
      <c r="J193" s="6"/>
      <c r="K193" s="6"/>
    </row>
    <row r="194" spans="2:11" ht="16.8">
      <c r="B194" s="6" t="s">
        <v>187</v>
      </c>
      <c r="C194" s="6" t="s">
        <v>114</v>
      </c>
      <c r="D194" s="132">
        <v>36866</v>
      </c>
      <c r="E194" s="6">
        <v>94</v>
      </c>
      <c r="F194" s="6" t="s">
        <v>234</v>
      </c>
      <c r="G194" s="6"/>
      <c r="H194" s="8"/>
      <c r="I194" s="6"/>
      <c r="J194" s="6"/>
      <c r="K194" s="6"/>
    </row>
    <row r="195" spans="2:11" ht="16.8">
      <c r="B195" s="6" t="s">
        <v>208</v>
      </c>
      <c r="C195" s="6" t="s">
        <v>114</v>
      </c>
      <c r="D195" s="132">
        <v>36813</v>
      </c>
      <c r="E195" s="6">
        <v>84</v>
      </c>
      <c r="F195" s="6" t="s">
        <v>229</v>
      </c>
      <c r="G195" s="6"/>
      <c r="H195" s="8"/>
      <c r="I195" s="6"/>
      <c r="J195" s="6"/>
      <c r="K195" s="6"/>
    </row>
    <row r="196" spans="2:11" ht="16.8">
      <c r="B196" s="6" t="s">
        <v>184</v>
      </c>
      <c r="C196" s="6" t="s">
        <v>114</v>
      </c>
      <c r="D196" s="132">
        <v>36666</v>
      </c>
      <c r="E196" s="6">
        <v>79</v>
      </c>
      <c r="F196" s="6" t="s">
        <v>245</v>
      </c>
      <c r="G196" s="6"/>
      <c r="H196" s="8"/>
      <c r="I196" s="6"/>
      <c r="J196" s="6"/>
      <c r="K196" s="6"/>
    </row>
    <row r="197" spans="2:11" ht="16.8">
      <c r="B197" s="6" t="s">
        <v>174</v>
      </c>
      <c r="C197" s="6" t="s">
        <v>130</v>
      </c>
      <c r="D197" s="132">
        <v>39283</v>
      </c>
      <c r="E197" s="6">
        <v>47</v>
      </c>
      <c r="F197" s="6" t="s">
        <v>220</v>
      </c>
      <c r="G197" s="6"/>
      <c r="H197" s="8"/>
      <c r="I197" s="6"/>
      <c r="J197" s="6"/>
      <c r="K197" s="6"/>
    </row>
    <row r="198" spans="2:11" ht="16.8">
      <c r="B198" s="6" t="s">
        <v>175</v>
      </c>
      <c r="C198" s="6" t="s">
        <v>130</v>
      </c>
      <c r="D198" s="132">
        <v>38904</v>
      </c>
      <c r="E198" s="6">
        <v>57</v>
      </c>
      <c r="F198" s="6" t="s">
        <v>235</v>
      </c>
      <c r="G198" s="6"/>
      <c r="H198" s="8"/>
      <c r="I198" s="6"/>
      <c r="J198" s="6"/>
      <c r="K198" s="6"/>
    </row>
    <row r="199" spans="2:11" ht="16.8">
      <c r="B199" s="6" t="s">
        <v>155</v>
      </c>
      <c r="C199" s="6" t="s">
        <v>130</v>
      </c>
      <c r="D199" s="132">
        <v>38681</v>
      </c>
      <c r="E199" s="6">
        <v>46</v>
      </c>
      <c r="F199" s="6" t="s">
        <v>235</v>
      </c>
      <c r="G199" s="6"/>
      <c r="H199" s="8"/>
      <c r="I199" s="8"/>
      <c r="J199" s="6"/>
      <c r="K199" s="6"/>
    </row>
    <row r="200" spans="2:11" ht="16.8">
      <c r="B200" s="6" t="s">
        <v>159</v>
      </c>
      <c r="C200" s="6" t="s">
        <v>130</v>
      </c>
      <c r="D200" s="132">
        <v>38538</v>
      </c>
      <c r="E200" s="6">
        <v>55</v>
      </c>
      <c r="F200" s="6" t="s">
        <v>231</v>
      </c>
      <c r="G200" s="6"/>
      <c r="H200" s="8"/>
      <c r="I200" s="8" t="s">
        <v>301</v>
      </c>
      <c r="J200" s="8" t="s">
        <v>301</v>
      </c>
      <c r="K200" s="6"/>
    </row>
    <row r="201" spans="2:11" ht="16.8">
      <c r="B201" s="6" t="s">
        <v>182</v>
      </c>
      <c r="C201" s="6" t="s">
        <v>130</v>
      </c>
      <c r="D201" s="132">
        <v>37876</v>
      </c>
      <c r="E201" s="6">
        <v>57</v>
      </c>
      <c r="F201" s="6" t="s">
        <v>251</v>
      </c>
      <c r="G201" s="6"/>
      <c r="H201" s="8"/>
      <c r="I201" s="6"/>
      <c r="J201" s="6"/>
      <c r="K201" s="6"/>
    </row>
    <row r="202" spans="2:11" ht="16.8">
      <c r="B202" s="6" t="s">
        <v>186</v>
      </c>
      <c r="C202" s="6" t="s">
        <v>130</v>
      </c>
      <c r="D202" s="132">
        <v>37683</v>
      </c>
      <c r="E202" s="6">
        <v>94</v>
      </c>
      <c r="F202" s="6" t="s">
        <v>220</v>
      </c>
      <c r="G202" s="6"/>
      <c r="H202" s="8"/>
      <c r="I202" s="6"/>
      <c r="J202" s="6"/>
      <c r="K202" s="6"/>
    </row>
    <row r="203" spans="2:11" ht="16.8">
      <c r="B203" s="6" t="s">
        <v>131</v>
      </c>
      <c r="C203" s="6" t="s">
        <v>130</v>
      </c>
      <c r="D203" s="132">
        <v>37211</v>
      </c>
      <c r="E203" s="6">
        <v>56</v>
      </c>
      <c r="F203" s="6" t="s">
        <v>249</v>
      </c>
      <c r="G203" s="6"/>
      <c r="H203" s="8"/>
      <c r="I203" s="6"/>
      <c r="J203" s="6"/>
      <c r="K203" s="6"/>
    </row>
    <row r="204" spans="2:11" ht="16.8">
      <c r="B204" s="14" t="s">
        <v>171</v>
      </c>
      <c r="C204" s="6" t="s">
        <v>143</v>
      </c>
      <c r="D204" s="132">
        <v>39497</v>
      </c>
      <c r="E204" s="6">
        <v>47</v>
      </c>
      <c r="F204" s="6" t="s">
        <v>241</v>
      </c>
      <c r="G204" s="6"/>
      <c r="H204" s="8"/>
      <c r="I204" s="8" t="s">
        <v>303</v>
      </c>
      <c r="J204" s="6"/>
      <c r="K204" s="6"/>
    </row>
    <row r="205" spans="2:11" ht="16.8">
      <c r="B205" s="6" t="s">
        <v>123</v>
      </c>
      <c r="C205" s="6" t="s">
        <v>122</v>
      </c>
      <c r="D205" s="132">
        <v>37433</v>
      </c>
      <c r="E205" s="6">
        <v>81</v>
      </c>
      <c r="F205" s="6" t="s">
        <v>224</v>
      </c>
      <c r="G205" s="6"/>
      <c r="H205" s="8"/>
      <c r="I205" s="6"/>
      <c r="J205" s="6"/>
      <c r="K205" s="6"/>
    </row>
    <row r="206" spans="2:11" ht="16.8">
      <c r="B206" s="6" t="s">
        <v>269</v>
      </c>
      <c r="C206" s="6" t="s">
        <v>7</v>
      </c>
      <c r="D206" s="132">
        <v>40410</v>
      </c>
      <c r="E206" s="6">
        <v>32</v>
      </c>
      <c r="F206" s="6" t="s">
        <v>226</v>
      </c>
      <c r="G206" s="6" t="s">
        <v>234</v>
      </c>
      <c r="H206" s="8"/>
      <c r="I206" s="6"/>
      <c r="J206" s="15" t="s">
        <v>301</v>
      </c>
      <c r="K206" s="6"/>
    </row>
    <row r="207" spans="2:11" ht="16.8">
      <c r="B207" s="6" t="s">
        <v>169</v>
      </c>
      <c r="C207" s="6" t="s">
        <v>7</v>
      </c>
      <c r="D207" s="132">
        <v>40013</v>
      </c>
      <c r="E207" s="6">
        <v>37</v>
      </c>
      <c r="F207" s="6" t="s">
        <v>242</v>
      </c>
      <c r="G207" s="6"/>
      <c r="H207" s="8"/>
      <c r="I207" s="6"/>
      <c r="J207" s="6"/>
      <c r="K207" s="6"/>
    </row>
    <row r="208" spans="2:11" ht="16.8">
      <c r="B208" s="6" t="s">
        <v>198</v>
      </c>
      <c r="C208" s="6" t="s">
        <v>7</v>
      </c>
      <c r="D208" s="132">
        <v>38778</v>
      </c>
      <c r="E208" s="6">
        <v>52</v>
      </c>
      <c r="F208" s="6" t="s">
        <v>222</v>
      </c>
      <c r="G208" s="6"/>
      <c r="H208" s="8"/>
      <c r="I208" s="6"/>
      <c r="J208" s="8" t="s">
        <v>303</v>
      </c>
      <c r="K208" s="6"/>
    </row>
    <row r="209" spans="2:11" ht="16.8">
      <c r="B209" s="6" t="s">
        <v>160</v>
      </c>
      <c r="C209" s="6" t="s">
        <v>7</v>
      </c>
      <c r="D209" s="132">
        <v>38663</v>
      </c>
      <c r="E209" s="6">
        <v>60</v>
      </c>
      <c r="F209" s="6" t="s">
        <v>235</v>
      </c>
      <c r="G209" s="6"/>
      <c r="H209" s="8"/>
      <c r="I209" s="15" t="s">
        <v>301</v>
      </c>
      <c r="J209" s="6"/>
      <c r="K209" s="6"/>
    </row>
    <row r="210" spans="2:11" ht="16.8">
      <c r="B210" s="6" t="s">
        <v>102</v>
      </c>
      <c r="C210" s="6" t="s">
        <v>7</v>
      </c>
      <c r="D210" s="132">
        <v>37321</v>
      </c>
      <c r="E210" s="6">
        <v>69</v>
      </c>
      <c r="F210" s="6" t="s">
        <v>235</v>
      </c>
      <c r="G210" s="6" t="s">
        <v>220</v>
      </c>
      <c r="H210" s="8"/>
      <c r="I210" s="15" t="s">
        <v>301</v>
      </c>
      <c r="J210" s="6"/>
      <c r="K210" s="6"/>
    </row>
    <row r="211" spans="2:11" ht="16.8">
      <c r="B211" s="6" t="s">
        <v>271</v>
      </c>
      <c r="C211" s="6" t="s">
        <v>7</v>
      </c>
      <c r="D211" s="132">
        <v>37316</v>
      </c>
      <c r="E211" s="6">
        <v>67</v>
      </c>
      <c r="F211" s="6" t="s">
        <v>240</v>
      </c>
      <c r="G211" s="6"/>
      <c r="H211" s="8"/>
      <c r="I211" s="6"/>
      <c r="J211" s="13" t="s">
        <v>304</v>
      </c>
      <c r="K211" s="8" t="s">
        <v>301</v>
      </c>
    </row>
    <row r="212" spans="2:11" ht="16.8">
      <c r="B212" s="6" t="s">
        <v>42</v>
      </c>
      <c r="C212" s="6" t="s">
        <v>332</v>
      </c>
      <c r="D212" s="132">
        <v>40018</v>
      </c>
      <c r="E212" s="6">
        <v>42</v>
      </c>
      <c r="F212" s="6" t="s">
        <v>241</v>
      </c>
      <c r="G212" s="6" t="s">
        <v>231</v>
      </c>
      <c r="H212" s="8" t="s">
        <v>317</v>
      </c>
      <c r="I212" s="8" t="s">
        <v>301</v>
      </c>
      <c r="J212" s="15" t="s">
        <v>301</v>
      </c>
      <c r="K212" s="6"/>
    </row>
    <row r="213" spans="2:11" ht="16.8">
      <c r="B213" s="6" t="s">
        <v>56</v>
      </c>
      <c r="C213" s="6" t="s">
        <v>332</v>
      </c>
      <c r="D213" s="132">
        <v>38883</v>
      </c>
      <c r="E213" s="6">
        <v>60</v>
      </c>
      <c r="F213" s="6" t="s">
        <v>265</v>
      </c>
      <c r="G213" s="6" t="s">
        <v>235</v>
      </c>
      <c r="H213" s="8"/>
      <c r="I213" s="95" t="s">
        <v>301</v>
      </c>
      <c r="J213" s="95" t="s">
        <v>301</v>
      </c>
      <c r="K213" s="6"/>
    </row>
    <row r="214" spans="2:11" ht="16.8">
      <c r="B214" s="6" t="s">
        <v>149</v>
      </c>
      <c r="C214" s="6" t="s">
        <v>332</v>
      </c>
      <c r="D214" s="132">
        <v>37080</v>
      </c>
      <c r="E214" s="6">
        <v>71</v>
      </c>
      <c r="F214" s="6" t="s">
        <v>218</v>
      </c>
      <c r="G214" s="6"/>
      <c r="H214" s="8"/>
      <c r="I214" s="8"/>
      <c r="J214" s="6"/>
      <c r="K214" s="8" t="s">
        <v>301</v>
      </c>
    </row>
    <row r="215" spans="2:11" ht="16.8">
      <c r="B215" s="120" t="s">
        <v>461</v>
      </c>
      <c r="C215" s="120" t="s">
        <v>63</v>
      </c>
      <c r="D215" s="138">
        <v>40155</v>
      </c>
      <c r="E215" s="121" t="s">
        <v>462</v>
      </c>
      <c r="F215" s="120" t="s">
        <v>225</v>
      </c>
      <c r="G215" s="96"/>
      <c r="H215" s="95"/>
      <c r="I215" s="95"/>
      <c r="J215" s="94"/>
      <c r="K215" s="94"/>
    </row>
    <row r="216" spans="2:11" ht="16.8">
      <c r="B216" s="120" t="s">
        <v>463</v>
      </c>
      <c r="C216" s="120" t="s">
        <v>63</v>
      </c>
      <c r="D216" s="138">
        <v>38951</v>
      </c>
      <c r="E216" s="121" t="s">
        <v>464</v>
      </c>
      <c r="F216" s="120" t="s">
        <v>465</v>
      </c>
      <c r="G216" s="96"/>
      <c r="H216" s="95"/>
      <c r="I216" s="95"/>
      <c r="J216" s="94"/>
      <c r="K216" s="94"/>
    </row>
  </sheetData>
  <sortState xmlns:xlrd2="http://schemas.microsoft.com/office/spreadsheetml/2017/richdata2" ref="B3:I214">
    <sortCondition ref="B3:B214"/>
  </sortState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E25779-7159-42D1-81F3-5CB98151CAEF}">
  <dimension ref="A2:K26"/>
  <sheetViews>
    <sheetView topLeftCell="B1" workbookViewId="0">
      <selection activeCell="D26" sqref="D26"/>
    </sheetView>
  </sheetViews>
  <sheetFormatPr defaultRowHeight="14.4"/>
  <cols>
    <col min="2" max="2" width="25" customWidth="1"/>
    <col min="3" max="3" width="31.6640625" customWidth="1"/>
    <col min="4" max="4" width="15.44140625" bestFit="1" customWidth="1"/>
    <col min="5" max="5" width="8.21875" bestFit="1" customWidth="1"/>
    <col min="6" max="6" width="14.6640625" customWidth="1"/>
    <col min="7" max="7" width="11.77734375" customWidth="1"/>
    <col min="8" max="8" width="22.77734375" bestFit="1" customWidth="1"/>
    <col min="9" max="9" width="18.6640625" bestFit="1" customWidth="1"/>
    <col min="10" max="10" width="10.44140625" bestFit="1" customWidth="1"/>
  </cols>
  <sheetData>
    <row r="2" spans="1:11" s="5" customFormat="1" ht="31.2">
      <c r="B2" s="1" t="s">
        <v>1</v>
      </c>
      <c r="C2" s="1" t="s">
        <v>0</v>
      </c>
      <c r="D2" s="1" t="s">
        <v>215</v>
      </c>
      <c r="E2" s="1" t="s">
        <v>223</v>
      </c>
      <c r="F2" s="1" t="s">
        <v>216</v>
      </c>
      <c r="G2" s="1" t="s">
        <v>217</v>
      </c>
      <c r="H2" s="2" t="s">
        <v>312</v>
      </c>
      <c r="I2" s="2" t="s">
        <v>306</v>
      </c>
      <c r="J2" s="3" t="s">
        <v>305</v>
      </c>
      <c r="K2" s="4" t="s">
        <v>308</v>
      </c>
    </row>
    <row r="3" spans="1:11" s="5" customFormat="1" ht="16.8">
      <c r="B3" s="6" t="s">
        <v>82</v>
      </c>
      <c r="C3" s="6" t="s">
        <v>77</v>
      </c>
      <c r="D3" s="7">
        <v>39850</v>
      </c>
      <c r="E3" s="6">
        <v>52</v>
      </c>
      <c r="F3" s="6" t="s">
        <v>236</v>
      </c>
      <c r="G3" s="6" t="s">
        <v>221</v>
      </c>
      <c r="H3" s="8"/>
      <c r="I3" s="6"/>
      <c r="J3" s="6"/>
      <c r="K3" s="6"/>
    </row>
    <row r="4" spans="1:11" s="5" customFormat="1" ht="16.8">
      <c r="B4" s="6" t="s">
        <v>92</v>
      </c>
      <c r="C4" s="6" t="s">
        <v>77</v>
      </c>
      <c r="D4" s="7">
        <v>38987</v>
      </c>
      <c r="E4" s="6">
        <v>69</v>
      </c>
      <c r="F4" s="6" t="s">
        <v>235</v>
      </c>
      <c r="G4" s="6" t="s">
        <v>265</v>
      </c>
      <c r="H4" s="8"/>
      <c r="I4" s="6"/>
      <c r="J4" s="6"/>
      <c r="K4" s="6"/>
    </row>
    <row r="5" spans="1:11" s="5" customFormat="1" ht="16.8">
      <c r="B5" s="6" t="s">
        <v>88</v>
      </c>
      <c r="C5" s="6" t="s">
        <v>77</v>
      </c>
      <c r="D5" s="7">
        <v>38959</v>
      </c>
      <c r="E5" s="6">
        <v>69</v>
      </c>
      <c r="F5" s="6" t="s">
        <v>235</v>
      </c>
      <c r="G5" s="6" t="s">
        <v>235</v>
      </c>
      <c r="H5" s="8"/>
      <c r="I5" s="6"/>
      <c r="J5" s="6"/>
      <c r="K5" s="6"/>
    </row>
    <row r="6" spans="1:11" s="5" customFormat="1" ht="16.8">
      <c r="B6" s="6" t="s">
        <v>78</v>
      </c>
      <c r="C6" s="6" t="s">
        <v>77</v>
      </c>
      <c r="D6" s="7">
        <v>38953</v>
      </c>
      <c r="E6" s="6">
        <v>47</v>
      </c>
      <c r="F6" s="6" t="s">
        <v>231</v>
      </c>
      <c r="G6" s="6" t="s">
        <v>231</v>
      </c>
      <c r="H6" s="8"/>
      <c r="I6" s="6"/>
      <c r="J6" s="6"/>
      <c r="K6" s="6"/>
    </row>
    <row r="7" spans="1:11" s="5" customFormat="1" ht="16.8">
      <c r="B7" s="6" t="s">
        <v>90</v>
      </c>
      <c r="C7" s="6" t="s">
        <v>77</v>
      </c>
      <c r="D7" s="7">
        <v>38939</v>
      </c>
      <c r="E7" s="6">
        <v>69</v>
      </c>
      <c r="F7" s="6" t="s">
        <v>222</v>
      </c>
      <c r="G7" s="6"/>
      <c r="H7" s="8"/>
      <c r="I7" s="6"/>
      <c r="J7" s="6"/>
      <c r="K7" s="6"/>
    </row>
    <row r="8" spans="1:11" s="5" customFormat="1" ht="16.8">
      <c r="B8" s="6" t="s">
        <v>180</v>
      </c>
      <c r="C8" s="6" t="s">
        <v>77</v>
      </c>
      <c r="D8" s="7">
        <v>38766</v>
      </c>
      <c r="E8" s="6" t="s">
        <v>309</v>
      </c>
      <c r="F8" s="6" t="s">
        <v>231</v>
      </c>
      <c r="G8" s="6"/>
      <c r="H8" s="8"/>
      <c r="I8" s="8" t="s">
        <v>301</v>
      </c>
      <c r="J8" s="6"/>
      <c r="K8" s="6"/>
    </row>
    <row r="9" spans="1:11" s="61" customFormat="1" ht="16.8">
      <c r="A9" s="61">
        <v>1</v>
      </c>
      <c r="B9" s="62" t="s">
        <v>87</v>
      </c>
      <c r="C9" s="62" t="s">
        <v>77</v>
      </c>
      <c r="D9" s="66">
        <v>38705</v>
      </c>
      <c r="E9" s="62">
        <v>69</v>
      </c>
      <c r="F9" s="62" t="s">
        <v>231</v>
      </c>
      <c r="G9" s="62" t="s">
        <v>231</v>
      </c>
      <c r="H9" s="65"/>
      <c r="I9" s="65" t="s">
        <v>301</v>
      </c>
      <c r="J9" s="67" t="s">
        <v>301</v>
      </c>
      <c r="K9" s="62"/>
    </row>
    <row r="10" spans="1:11" s="5" customFormat="1" ht="16.8">
      <c r="B10" s="6" t="s">
        <v>202</v>
      </c>
      <c r="C10" s="6" t="s">
        <v>77</v>
      </c>
      <c r="D10" s="7">
        <v>38039</v>
      </c>
      <c r="E10" s="6">
        <v>57</v>
      </c>
      <c r="F10" s="6" t="s">
        <v>229</v>
      </c>
      <c r="G10" s="6"/>
      <c r="H10" s="8"/>
      <c r="I10" s="6"/>
      <c r="J10" s="6"/>
      <c r="K10" s="6"/>
    </row>
    <row r="11" spans="1:11" s="5" customFormat="1" ht="16.8">
      <c r="B11" s="6" t="s">
        <v>320</v>
      </c>
      <c r="C11" s="6" t="s">
        <v>77</v>
      </c>
      <c r="D11" s="7">
        <v>37331</v>
      </c>
      <c r="E11" s="6"/>
      <c r="F11" s="6"/>
      <c r="G11" s="10"/>
      <c r="H11" s="11"/>
      <c r="I11" s="8"/>
      <c r="J11" s="6"/>
      <c r="K11" s="8" t="s">
        <v>301</v>
      </c>
    </row>
    <row r="12" spans="1:11" s="5" customFormat="1" ht="16.8">
      <c r="B12" s="6" t="s">
        <v>165</v>
      </c>
      <c r="C12" s="6" t="s">
        <v>77</v>
      </c>
      <c r="D12" s="7">
        <v>37237</v>
      </c>
      <c r="E12" s="6">
        <v>65</v>
      </c>
      <c r="F12" s="6" t="s">
        <v>219</v>
      </c>
      <c r="G12" s="6"/>
      <c r="H12" s="8"/>
      <c r="I12" s="8"/>
      <c r="J12" s="15"/>
      <c r="K12" s="6"/>
    </row>
    <row r="13" spans="1:11" s="5" customFormat="1" ht="16.8">
      <c r="B13" s="6" t="s">
        <v>321</v>
      </c>
      <c r="C13" s="6" t="s">
        <v>77</v>
      </c>
      <c r="D13" s="7">
        <v>37176</v>
      </c>
      <c r="E13" s="6"/>
      <c r="F13" s="6"/>
      <c r="G13" s="10"/>
      <c r="H13" s="11"/>
      <c r="I13" s="8" t="s">
        <v>301</v>
      </c>
      <c r="J13" s="6"/>
      <c r="K13" s="8"/>
    </row>
    <row r="14" spans="1:11" s="5" customFormat="1" ht="16.8">
      <c r="B14" s="6" t="s">
        <v>116</v>
      </c>
      <c r="C14" s="6" t="s">
        <v>77</v>
      </c>
      <c r="D14" s="7">
        <v>37168</v>
      </c>
      <c r="E14" s="6">
        <v>67</v>
      </c>
      <c r="F14" s="6" t="s">
        <v>224</v>
      </c>
      <c r="G14" s="6"/>
      <c r="H14" s="8"/>
      <c r="I14" s="6"/>
      <c r="J14" s="6"/>
      <c r="K14" s="6"/>
    </row>
    <row r="15" spans="1:11" s="61" customFormat="1" ht="16.8">
      <c r="A15" s="61">
        <v>2</v>
      </c>
      <c r="B15" s="62" t="s">
        <v>121</v>
      </c>
      <c r="C15" s="62" t="s">
        <v>77</v>
      </c>
      <c r="D15" s="66">
        <v>37069</v>
      </c>
      <c r="E15" s="62">
        <v>81</v>
      </c>
      <c r="F15" s="62" t="s">
        <v>243</v>
      </c>
      <c r="G15" s="62"/>
      <c r="H15" s="65"/>
      <c r="I15" s="65" t="s">
        <v>301</v>
      </c>
      <c r="J15" s="62"/>
      <c r="K15" s="65" t="s">
        <v>301</v>
      </c>
    </row>
    <row r="18" spans="2:5">
      <c r="C18" t="s">
        <v>444</v>
      </c>
      <c r="D18" t="s">
        <v>447</v>
      </c>
    </row>
    <row r="21" spans="2:5">
      <c r="C21" s="45" t="s">
        <v>454</v>
      </c>
      <c r="D21" t="s">
        <v>452</v>
      </c>
    </row>
    <row r="22" spans="2:5" ht="16.8">
      <c r="B22" s="80" t="s">
        <v>87</v>
      </c>
      <c r="C22" s="45">
        <f>3+2+2</f>
        <v>7</v>
      </c>
      <c r="D22" s="45">
        <f>10+10+5+5</f>
        <v>30</v>
      </c>
    </row>
    <row r="23" spans="2:5" ht="16.8">
      <c r="B23" s="80" t="s">
        <v>121</v>
      </c>
      <c r="C23" s="45">
        <f>3+2</f>
        <v>5</v>
      </c>
      <c r="D23" s="45">
        <f>10+10</f>
        <v>20</v>
      </c>
    </row>
    <row r="24" spans="2:5">
      <c r="C24" s="45">
        <f>SUM(C22:C23)</f>
        <v>12</v>
      </c>
      <c r="D24" s="45">
        <f>SUM(D22:D23)</f>
        <v>50</v>
      </c>
    </row>
    <row r="26" spans="2:5" ht="16.8">
      <c r="B26" s="84" t="s">
        <v>77</v>
      </c>
      <c r="C26" s="85"/>
      <c r="D26" s="85" t="s">
        <v>453</v>
      </c>
      <c r="E26" s="85">
        <f>C24+D24</f>
        <v>62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68CF15-5168-4846-B718-44B48B5945B1}">
  <dimension ref="A1:K12"/>
  <sheetViews>
    <sheetView workbookViewId="0">
      <selection activeCell="F8" sqref="F8"/>
    </sheetView>
  </sheetViews>
  <sheetFormatPr defaultRowHeight="14.4"/>
  <cols>
    <col min="2" max="2" width="16.109375" customWidth="1"/>
    <col min="3" max="3" width="26.5546875" customWidth="1"/>
    <col min="4" max="4" width="15.44140625" bestFit="1" customWidth="1"/>
    <col min="5" max="5" width="8.21875" bestFit="1" customWidth="1"/>
    <col min="6" max="6" width="14.5546875" customWidth="1"/>
    <col min="7" max="7" width="6.6640625" bestFit="1" customWidth="1"/>
    <col min="8" max="8" width="22.77734375" bestFit="1" customWidth="1"/>
    <col min="9" max="9" width="18.6640625" bestFit="1" customWidth="1"/>
    <col min="10" max="10" width="10.44140625" bestFit="1" customWidth="1"/>
  </cols>
  <sheetData>
    <row r="1" spans="1:11" s="5" customFormat="1" ht="31.2">
      <c r="B1" s="1" t="s">
        <v>1</v>
      </c>
      <c r="C1" s="1" t="s">
        <v>0</v>
      </c>
      <c r="D1" s="1" t="s">
        <v>215</v>
      </c>
      <c r="E1" s="1" t="s">
        <v>223</v>
      </c>
      <c r="F1" s="1" t="s">
        <v>216</v>
      </c>
      <c r="G1" s="1" t="s">
        <v>217</v>
      </c>
      <c r="H1" s="2" t="s">
        <v>312</v>
      </c>
      <c r="I1" s="2" t="s">
        <v>306</v>
      </c>
      <c r="J1" s="3" t="s">
        <v>305</v>
      </c>
      <c r="K1" s="4" t="s">
        <v>308</v>
      </c>
    </row>
    <row r="3" spans="1:11" s="61" customFormat="1" ht="16.8">
      <c r="A3" s="61">
        <v>1</v>
      </c>
      <c r="B3" s="62" t="s">
        <v>25</v>
      </c>
      <c r="C3" s="62" t="s">
        <v>24</v>
      </c>
      <c r="D3" s="66">
        <v>38071</v>
      </c>
      <c r="E3" s="62">
        <v>71</v>
      </c>
      <c r="F3" s="62" t="s">
        <v>252</v>
      </c>
      <c r="G3" s="62" t="s">
        <v>227</v>
      </c>
      <c r="H3" s="65"/>
      <c r="I3" s="67" t="s">
        <v>301</v>
      </c>
      <c r="J3" s="62"/>
      <c r="K3" s="65" t="s">
        <v>301</v>
      </c>
    </row>
    <row r="6" spans="1:11">
      <c r="C6" t="s">
        <v>444</v>
      </c>
      <c r="D6" t="s">
        <v>446</v>
      </c>
    </row>
    <row r="8" spans="1:11">
      <c r="C8" s="45" t="s">
        <v>454</v>
      </c>
      <c r="D8" t="s">
        <v>452</v>
      </c>
    </row>
    <row r="9" spans="1:11" ht="16.8">
      <c r="B9" s="80" t="s">
        <v>25</v>
      </c>
      <c r="C9" s="45">
        <f>3+2+2</f>
        <v>7</v>
      </c>
      <c r="D9" s="45">
        <f>10+10+5</f>
        <v>25</v>
      </c>
    </row>
    <row r="12" spans="1:11" ht="16.8">
      <c r="B12" s="83" t="s">
        <v>24</v>
      </c>
      <c r="C12" s="86"/>
      <c r="D12" s="86" t="s">
        <v>453</v>
      </c>
      <c r="E12" s="86">
        <f>C9+D9</f>
        <v>32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0A260A-FEFA-4A2D-937B-7CAE7131C7D8}">
  <dimension ref="A1:K49"/>
  <sheetViews>
    <sheetView topLeftCell="B25" workbookViewId="0">
      <selection activeCell="D49" sqref="D49"/>
    </sheetView>
  </sheetViews>
  <sheetFormatPr defaultRowHeight="14.4"/>
  <cols>
    <col min="2" max="2" width="22.88671875" customWidth="1"/>
    <col min="3" max="3" width="32.5546875" customWidth="1"/>
    <col min="4" max="4" width="15.44140625" bestFit="1" customWidth="1"/>
    <col min="5" max="5" width="8.21875" bestFit="1" customWidth="1"/>
    <col min="6" max="6" width="14.21875" customWidth="1"/>
    <col min="7" max="7" width="14.77734375" customWidth="1"/>
    <col min="8" max="8" width="22.77734375" bestFit="1" customWidth="1"/>
    <col min="9" max="9" width="18.6640625" bestFit="1" customWidth="1"/>
    <col min="10" max="10" width="10.44140625" bestFit="1" customWidth="1"/>
    <col min="11" max="11" width="8.5546875" customWidth="1"/>
  </cols>
  <sheetData>
    <row r="1" spans="1:11" s="5" customFormat="1" ht="31.2">
      <c r="B1" s="1" t="s">
        <v>1</v>
      </c>
      <c r="C1" s="1" t="s">
        <v>0</v>
      </c>
      <c r="D1" s="1" t="s">
        <v>215</v>
      </c>
      <c r="E1" s="1" t="s">
        <v>223</v>
      </c>
      <c r="F1" s="1" t="s">
        <v>216</v>
      </c>
      <c r="G1" s="1" t="s">
        <v>217</v>
      </c>
      <c r="H1" s="2" t="s">
        <v>312</v>
      </c>
      <c r="I1" s="2" t="s">
        <v>306</v>
      </c>
      <c r="J1" s="3" t="s">
        <v>305</v>
      </c>
      <c r="K1" s="4" t="s">
        <v>308</v>
      </c>
    </row>
    <row r="3" spans="1:11" s="5" customFormat="1" ht="16.8">
      <c r="B3" s="6" t="s">
        <v>168</v>
      </c>
      <c r="C3" s="6" t="s">
        <v>48</v>
      </c>
      <c r="D3" s="7">
        <v>39700</v>
      </c>
      <c r="E3" s="6">
        <v>28</v>
      </c>
      <c r="F3" s="6" t="s">
        <v>231</v>
      </c>
      <c r="G3" s="6"/>
      <c r="H3" s="8"/>
      <c r="I3" s="6"/>
      <c r="J3" s="6"/>
      <c r="K3" s="6"/>
    </row>
    <row r="4" spans="1:11" s="61" customFormat="1" ht="16.8">
      <c r="A4" s="61">
        <v>1</v>
      </c>
      <c r="B4" s="62" t="s">
        <v>83</v>
      </c>
      <c r="C4" s="62" t="s">
        <v>48</v>
      </c>
      <c r="D4" s="66">
        <v>38939</v>
      </c>
      <c r="E4" s="62">
        <v>57</v>
      </c>
      <c r="F4" s="62" t="s">
        <v>219</v>
      </c>
      <c r="G4" s="62" t="s">
        <v>219</v>
      </c>
      <c r="H4" s="65"/>
      <c r="I4" s="63" t="s">
        <v>301</v>
      </c>
      <c r="J4" s="62"/>
      <c r="K4" s="62"/>
    </row>
    <row r="5" spans="1:11" s="61" customFormat="1" ht="16.8">
      <c r="A5" s="61">
        <v>2</v>
      </c>
      <c r="B5" s="62" t="s">
        <v>55</v>
      </c>
      <c r="C5" s="62" t="s">
        <v>48</v>
      </c>
      <c r="D5" s="66">
        <v>38925</v>
      </c>
      <c r="E5" s="62">
        <v>60</v>
      </c>
      <c r="F5" s="62" t="s">
        <v>231</v>
      </c>
      <c r="G5" s="62" t="s">
        <v>231</v>
      </c>
      <c r="H5" s="65" t="s">
        <v>303</v>
      </c>
      <c r="I5" s="65" t="s">
        <v>301</v>
      </c>
      <c r="J5" s="65" t="s">
        <v>301</v>
      </c>
      <c r="K5" s="62"/>
    </row>
    <row r="6" spans="1:11" s="5" customFormat="1" ht="16.8">
      <c r="B6" s="6" t="s">
        <v>173</v>
      </c>
      <c r="C6" s="6" t="s">
        <v>48</v>
      </c>
      <c r="D6" s="7">
        <v>38897</v>
      </c>
      <c r="E6" s="6">
        <v>47</v>
      </c>
      <c r="F6" s="6" t="s">
        <v>220</v>
      </c>
      <c r="G6" s="6"/>
      <c r="H6" s="8"/>
      <c r="I6" s="8"/>
      <c r="J6" s="8" t="s">
        <v>301</v>
      </c>
      <c r="K6" s="6"/>
    </row>
    <row r="7" spans="1:11" s="5" customFormat="1" ht="16.8">
      <c r="B7" s="6" t="s">
        <v>214</v>
      </c>
      <c r="C7" s="6" t="s">
        <v>48</v>
      </c>
      <c r="D7" s="7">
        <v>38847</v>
      </c>
      <c r="E7" s="6">
        <v>57</v>
      </c>
      <c r="F7" s="6" t="s">
        <v>260</v>
      </c>
      <c r="G7" s="6"/>
      <c r="H7" s="8"/>
      <c r="I7" s="6"/>
      <c r="J7" s="6"/>
      <c r="K7" s="6"/>
    </row>
    <row r="8" spans="1:11" s="61" customFormat="1" ht="16.8">
      <c r="A8" s="61">
        <v>3</v>
      </c>
      <c r="B8" s="62" t="s">
        <v>52</v>
      </c>
      <c r="C8" s="62" t="s">
        <v>48</v>
      </c>
      <c r="D8" s="66">
        <v>38842</v>
      </c>
      <c r="E8" s="62">
        <v>55</v>
      </c>
      <c r="F8" s="62" t="s">
        <v>234</v>
      </c>
      <c r="G8" s="62" t="s">
        <v>220</v>
      </c>
      <c r="H8" s="65"/>
      <c r="I8" s="65" t="s">
        <v>301</v>
      </c>
      <c r="J8" s="62"/>
      <c r="K8" s="62"/>
    </row>
    <row r="9" spans="1:11" s="61" customFormat="1" ht="16.8">
      <c r="A9" s="61">
        <v>4</v>
      </c>
      <c r="B9" s="62" t="s">
        <v>49</v>
      </c>
      <c r="C9" s="62" t="s">
        <v>48</v>
      </c>
      <c r="D9" s="66">
        <v>38813</v>
      </c>
      <c r="E9" s="62">
        <v>50</v>
      </c>
      <c r="F9" s="62" t="s">
        <v>221</v>
      </c>
      <c r="G9" s="62" t="s">
        <v>220</v>
      </c>
      <c r="H9" s="65"/>
      <c r="I9" s="63" t="s">
        <v>301</v>
      </c>
      <c r="J9" s="67" t="s">
        <v>301</v>
      </c>
      <c r="K9" s="62"/>
    </row>
    <row r="10" spans="1:11" s="5" customFormat="1" ht="16.8">
      <c r="B10" s="6" t="s">
        <v>156</v>
      </c>
      <c r="C10" s="6" t="s">
        <v>48</v>
      </c>
      <c r="D10" s="7">
        <v>38716</v>
      </c>
      <c r="E10" s="6">
        <v>46</v>
      </c>
      <c r="F10" s="6" t="s">
        <v>220</v>
      </c>
      <c r="G10" s="6"/>
      <c r="H10" s="8"/>
      <c r="I10" s="8"/>
      <c r="J10" s="8" t="s">
        <v>301</v>
      </c>
      <c r="K10" s="6"/>
    </row>
    <row r="11" spans="1:11" s="61" customFormat="1" ht="16.8">
      <c r="A11" s="61">
        <v>5</v>
      </c>
      <c r="B11" s="62" t="s">
        <v>86</v>
      </c>
      <c r="C11" s="62" t="s">
        <v>48</v>
      </c>
      <c r="D11" s="66">
        <v>38671</v>
      </c>
      <c r="E11" s="62">
        <v>63</v>
      </c>
      <c r="F11" s="62" t="s">
        <v>222</v>
      </c>
      <c r="G11" s="62" t="s">
        <v>219</v>
      </c>
      <c r="H11" s="65" t="s">
        <v>303</v>
      </c>
      <c r="I11" s="65" t="s">
        <v>301</v>
      </c>
      <c r="J11" s="62"/>
      <c r="K11" s="62"/>
    </row>
    <row r="12" spans="1:11" s="61" customFormat="1" ht="16.8">
      <c r="A12" s="61">
        <v>6</v>
      </c>
      <c r="B12" s="62" t="s">
        <v>80</v>
      </c>
      <c r="C12" s="62" t="s">
        <v>48</v>
      </c>
      <c r="D12" s="66">
        <v>38659</v>
      </c>
      <c r="E12" s="62">
        <v>52</v>
      </c>
      <c r="F12" s="62" t="s">
        <v>290</v>
      </c>
      <c r="G12" s="62" t="s">
        <v>231</v>
      </c>
      <c r="H12" s="65" t="s">
        <v>303</v>
      </c>
      <c r="I12" s="65" t="s">
        <v>301</v>
      </c>
      <c r="J12" s="62"/>
      <c r="K12" s="62"/>
    </row>
    <row r="13" spans="1:11" s="5" customFormat="1" ht="16.8">
      <c r="B13" s="6" t="s">
        <v>336</v>
      </c>
      <c r="C13" s="6" t="s">
        <v>48</v>
      </c>
      <c r="D13" s="7">
        <v>38615</v>
      </c>
      <c r="E13" s="6">
        <v>50</v>
      </c>
      <c r="F13" s="6"/>
      <c r="G13" s="10"/>
      <c r="H13" s="11"/>
      <c r="I13" s="8"/>
      <c r="J13" s="15" t="s">
        <v>301</v>
      </c>
      <c r="K13" s="6"/>
    </row>
    <row r="14" spans="1:11" s="61" customFormat="1" ht="16.8">
      <c r="A14" s="61">
        <v>7</v>
      </c>
      <c r="B14" s="62" t="s">
        <v>99</v>
      </c>
      <c r="C14" s="62" t="s">
        <v>48</v>
      </c>
      <c r="D14" s="66">
        <v>38541</v>
      </c>
      <c r="E14" s="62">
        <v>63</v>
      </c>
      <c r="F14" s="62" t="s">
        <v>219</v>
      </c>
      <c r="G14" s="62" t="s">
        <v>221</v>
      </c>
      <c r="H14" s="65"/>
      <c r="I14" s="65" t="s">
        <v>301</v>
      </c>
      <c r="J14" s="65" t="s">
        <v>301</v>
      </c>
      <c r="K14" s="62"/>
    </row>
    <row r="15" spans="1:11" s="61" customFormat="1" ht="16.8">
      <c r="A15" s="61">
        <v>8</v>
      </c>
      <c r="B15" s="62" t="s">
        <v>109</v>
      </c>
      <c r="C15" s="62" t="s">
        <v>48</v>
      </c>
      <c r="D15" s="66">
        <v>38496</v>
      </c>
      <c r="E15" s="62">
        <v>55</v>
      </c>
      <c r="F15" s="62" t="s">
        <v>229</v>
      </c>
      <c r="G15" s="62" t="s">
        <v>229</v>
      </c>
      <c r="H15" s="65"/>
      <c r="I15" s="65" t="s">
        <v>301</v>
      </c>
      <c r="J15" s="62"/>
      <c r="K15" s="62"/>
    </row>
    <row r="16" spans="1:11" s="61" customFormat="1" ht="16.8">
      <c r="A16" s="61">
        <v>9</v>
      </c>
      <c r="B16" s="62" t="s">
        <v>57</v>
      </c>
      <c r="C16" s="62" t="s">
        <v>48</v>
      </c>
      <c r="D16" s="66">
        <v>38385</v>
      </c>
      <c r="E16" s="62">
        <v>50</v>
      </c>
      <c r="F16" s="62" t="s">
        <v>236</v>
      </c>
      <c r="G16" s="62" t="s">
        <v>241</v>
      </c>
      <c r="H16" s="65"/>
      <c r="I16" s="65" t="s">
        <v>301</v>
      </c>
      <c r="J16" s="62"/>
      <c r="K16" s="62"/>
    </row>
    <row r="17" spans="1:11" s="5" customFormat="1" ht="16.8">
      <c r="B17" s="6" t="s">
        <v>58</v>
      </c>
      <c r="C17" s="6" t="s">
        <v>48</v>
      </c>
      <c r="D17" s="7">
        <v>38380</v>
      </c>
      <c r="E17" s="6">
        <v>50</v>
      </c>
      <c r="F17" s="6" t="s">
        <v>220</v>
      </c>
      <c r="G17" s="6" t="s">
        <v>235</v>
      </c>
      <c r="H17" s="8"/>
      <c r="I17" s="6"/>
      <c r="J17" s="6"/>
      <c r="K17" s="6"/>
    </row>
    <row r="18" spans="1:11" s="61" customFormat="1" ht="16.8">
      <c r="A18" s="61">
        <v>10</v>
      </c>
      <c r="B18" s="62" t="s">
        <v>162</v>
      </c>
      <c r="C18" s="62" t="s">
        <v>48</v>
      </c>
      <c r="D18" s="66">
        <v>38209</v>
      </c>
      <c r="E18" s="62">
        <v>55</v>
      </c>
      <c r="F18" s="62" t="s">
        <v>221</v>
      </c>
      <c r="G18" s="62"/>
      <c r="H18" s="65" t="s">
        <v>236</v>
      </c>
      <c r="I18" s="67" t="s">
        <v>301</v>
      </c>
      <c r="J18" s="65" t="s">
        <v>301</v>
      </c>
      <c r="K18" s="62"/>
    </row>
    <row r="19" spans="1:11" s="5" customFormat="1" ht="16.8">
      <c r="B19" s="6" t="s">
        <v>183</v>
      </c>
      <c r="C19" s="6" t="s">
        <v>48</v>
      </c>
      <c r="D19" s="7">
        <v>38181</v>
      </c>
      <c r="E19" s="6">
        <v>74</v>
      </c>
      <c r="F19" s="6" t="s">
        <v>220</v>
      </c>
      <c r="G19" s="6"/>
      <c r="H19" s="8"/>
      <c r="I19" s="8"/>
      <c r="J19" s="8" t="s">
        <v>301</v>
      </c>
      <c r="K19" s="6"/>
    </row>
    <row r="20" spans="1:11" s="61" customFormat="1" ht="16.8">
      <c r="A20" s="61">
        <v>11</v>
      </c>
      <c r="B20" s="62" t="s">
        <v>96</v>
      </c>
      <c r="C20" s="62" t="s">
        <v>48</v>
      </c>
      <c r="D20" s="66">
        <v>37993</v>
      </c>
      <c r="E20" s="62">
        <v>57</v>
      </c>
      <c r="F20" s="62" t="s">
        <v>221</v>
      </c>
      <c r="G20" s="62" t="s">
        <v>221</v>
      </c>
      <c r="H20" s="65"/>
      <c r="I20" s="65" t="s">
        <v>301</v>
      </c>
      <c r="J20" s="62"/>
      <c r="K20" s="62"/>
    </row>
    <row r="21" spans="1:11" s="5" customFormat="1" ht="16.8">
      <c r="B21" s="6" t="s">
        <v>161</v>
      </c>
      <c r="C21" s="6" t="s">
        <v>48</v>
      </c>
      <c r="D21" s="7">
        <v>37200</v>
      </c>
      <c r="E21" s="6">
        <v>50</v>
      </c>
      <c r="F21" s="6" t="s">
        <v>220</v>
      </c>
      <c r="G21" s="6"/>
      <c r="H21" s="8"/>
      <c r="I21" s="6"/>
      <c r="J21" s="6"/>
      <c r="K21" s="6"/>
    </row>
    <row r="22" spans="1:11" s="5" customFormat="1" ht="16.8">
      <c r="A22" s="17"/>
      <c r="B22" s="6" t="s">
        <v>209</v>
      </c>
      <c r="C22" s="6" t="s">
        <v>48</v>
      </c>
      <c r="D22" s="7">
        <v>36769</v>
      </c>
      <c r="E22" s="6">
        <v>81</v>
      </c>
      <c r="F22" s="6" t="s">
        <v>228</v>
      </c>
      <c r="G22" s="6"/>
      <c r="H22" s="8"/>
      <c r="I22" s="6"/>
      <c r="J22" s="8" t="s">
        <v>301</v>
      </c>
      <c r="K22" s="6"/>
    </row>
    <row r="23" spans="1:11" s="61" customFormat="1" ht="16.8">
      <c r="A23" s="68">
        <v>12</v>
      </c>
      <c r="B23" s="62" t="s">
        <v>59</v>
      </c>
      <c r="C23" s="62" t="s">
        <v>48</v>
      </c>
      <c r="D23" s="66">
        <v>36546</v>
      </c>
      <c r="E23" s="62">
        <v>48</v>
      </c>
      <c r="F23" s="62" t="s">
        <v>287</v>
      </c>
      <c r="G23" s="62" t="s">
        <v>265</v>
      </c>
      <c r="H23" s="65" t="s">
        <v>303</v>
      </c>
      <c r="I23" s="65" t="s">
        <v>301</v>
      </c>
      <c r="J23" s="65" t="s">
        <v>301</v>
      </c>
      <c r="K23" s="65" t="s">
        <v>301</v>
      </c>
    </row>
    <row r="24" spans="1:11" s="61" customFormat="1" ht="16.8">
      <c r="A24" s="61">
        <v>13</v>
      </c>
      <c r="B24" s="62" t="s">
        <v>129</v>
      </c>
      <c r="C24" s="62" t="s">
        <v>48</v>
      </c>
      <c r="D24" s="66">
        <v>36185</v>
      </c>
      <c r="E24" s="62">
        <v>56</v>
      </c>
      <c r="F24" s="62" t="s">
        <v>262</v>
      </c>
      <c r="G24" s="62"/>
      <c r="H24" s="65" t="s">
        <v>303</v>
      </c>
      <c r="I24" s="65" t="s">
        <v>301</v>
      </c>
      <c r="J24" s="62"/>
      <c r="K24" s="65" t="s">
        <v>301</v>
      </c>
    </row>
    <row r="25" spans="1:11" s="61" customFormat="1" ht="16.8">
      <c r="A25" s="61">
        <v>14</v>
      </c>
      <c r="B25" s="62" t="s">
        <v>61</v>
      </c>
      <c r="C25" s="62" t="s">
        <v>48</v>
      </c>
      <c r="D25" s="66">
        <v>36078</v>
      </c>
      <c r="E25" s="62">
        <v>55</v>
      </c>
      <c r="F25" s="62" t="s">
        <v>231</v>
      </c>
      <c r="G25" s="62" t="s">
        <v>219</v>
      </c>
      <c r="H25" s="65" t="s">
        <v>236</v>
      </c>
      <c r="I25" s="65" t="s">
        <v>301</v>
      </c>
      <c r="J25" s="65" t="s">
        <v>301</v>
      </c>
      <c r="K25" s="62"/>
    </row>
    <row r="26" spans="1:11" s="61" customFormat="1" ht="16.8">
      <c r="A26" s="61">
        <v>15</v>
      </c>
      <c r="B26" s="62" t="s">
        <v>151</v>
      </c>
      <c r="C26" s="62" t="s">
        <v>48</v>
      </c>
      <c r="D26" s="66">
        <v>35885</v>
      </c>
      <c r="E26" s="62">
        <v>74</v>
      </c>
      <c r="F26" s="62" t="s">
        <v>253</v>
      </c>
      <c r="G26" s="62"/>
      <c r="H26" s="65" t="s">
        <v>316</v>
      </c>
      <c r="I26" s="65" t="s">
        <v>301</v>
      </c>
      <c r="J26" s="65" t="s">
        <v>301</v>
      </c>
      <c r="K26" s="62"/>
    </row>
    <row r="30" spans="1:11">
      <c r="C30" t="s">
        <v>444</v>
      </c>
      <c r="D30" t="s">
        <v>450</v>
      </c>
    </row>
    <row r="31" spans="1:11">
      <c r="C31" s="45" t="s">
        <v>454</v>
      </c>
      <c r="D31" t="s">
        <v>452</v>
      </c>
    </row>
    <row r="32" spans="1:11" ht="16.8">
      <c r="B32" s="80" t="s">
        <v>83</v>
      </c>
      <c r="C32" s="45">
        <f>3+2+1</f>
        <v>6</v>
      </c>
      <c r="D32" s="45">
        <f>6+10+3+5</f>
        <v>24</v>
      </c>
    </row>
    <row r="33" spans="2:4" ht="16.8">
      <c r="B33" s="80" t="s">
        <v>55</v>
      </c>
      <c r="C33" s="45">
        <f>3+2+3+2</f>
        <v>10</v>
      </c>
      <c r="D33" s="45">
        <f>10+10+5+5</f>
        <v>30</v>
      </c>
    </row>
    <row r="34" spans="2:4" ht="16.8">
      <c r="B34" s="80" t="s">
        <v>52</v>
      </c>
      <c r="C34" s="45">
        <f>3+2+1</f>
        <v>6</v>
      </c>
      <c r="D34" s="45">
        <f>6+6+2+2</f>
        <v>16</v>
      </c>
    </row>
    <row r="35" spans="2:4" ht="16.8">
      <c r="B35" s="80" t="s">
        <v>49</v>
      </c>
      <c r="C35" s="45">
        <f>3+2+2</f>
        <v>7</v>
      </c>
      <c r="D35" s="45">
        <f>3+6+2+2</f>
        <v>13</v>
      </c>
    </row>
    <row r="36" spans="2:4" ht="16.8">
      <c r="B36" s="80" t="s">
        <v>86</v>
      </c>
      <c r="C36" s="45">
        <f>3+2+3+1</f>
        <v>9</v>
      </c>
      <c r="D36" s="45">
        <f>6+3+5</f>
        <v>14</v>
      </c>
    </row>
    <row r="37" spans="2:4" ht="16.8">
      <c r="B37" s="80" t="s">
        <v>80</v>
      </c>
      <c r="C37" s="78">
        <f>3+2+3+1</f>
        <v>9</v>
      </c>
      <c r="D37" s="78">
        <f>10+10+5+5</f>
        <v>30</v>
      </c>
    </row>
    <row r="38" spans="2:4" ht="16.8">
      <c r="B38" s="80" t="s">
        <v>99</v>
      </c>
      <c r="C38" s="45">
        <f>3+2+2</f>
        <v>7</v>
      </c>
      <c r="D38" s="45">
        <f>6+10+2+3</f>
        <v>21</v>
      </c>
    </row>
    <row r="39" spans="2:4" ht="16.8">
      <c r="B39" s="80" t="s">
        <v>109</v>
      </c>
      <c r="C39" s="45">
        <f>3+2+1</f>
        <v>6</v>
      </c>
      <c r="D39" s="45">
        <f>3+2</f>
        <v>5</v>
      </c>
    </row>
    <row r="40" spans="2:4" ht="16.8">
      <c r="B40" s="80" t="s">
        <v>57</v>
      </c>
      <c r="C40" s="45">
        <f>3+2+1</f>
        <v>6</v>
      </c>
      <c r="D40" s="45">
        <f>3+5+3</f>
        <v>11</v>
      </c>
    </row>
    <row r="41" spans="2:4" ht="16.8">
      <c r="B41" s="80" t="s">
        <v>162</v>
      </c>
      <c r="C41" s="45">
        <f>3+2+2</f>
        <v>7</v>
      </c>
      <c r="D41" s="45">
        <f>3+6+5</f>
        <v>14</v>
      </c>
    </row>
    <row r="42" spans="2:4" ht="16.8">
      <c r="B42" s="80" t="s">
        <v>96</v>
      </c>
      <c r="C42" s="45">
        <f>3+2+1</f>
        <v>6</v>
      </c>
      <c r="D42" s="45">
        <f>3+6+2+3</f>
        <v>14</v>
      </c>
    </row>
    <row r="43" spans="2:4" ht="16.8">
      <c r="B43" s="80" t="s">
        <v>59</v>
      </c>
      <c r="C43" s="45">
        <f>3+2+3+3</f>
        <v>11</v>
      </c>
      <c r="D43" s="45">
        <f>6+6+2+5</f>
        <v>19</v>
      </c>
    </row>
    <row r="44" spans="2:4" ht="16.8">
      <c r="B44" s="80" t="s">
        <v>129</v>
      </c>
      <c r="C44" s="45">
        <f>3+3+2</f>
        <v>8</v>
      </c>
      <c r="D44" s="45">
        <f>10+10</f>
        <v>20</v>
      </c>
    </row>
    <row r="45" spans="2:4" ht="16.8">
      <c r="B45" s="80" t="s">
        <v>61</v>
      </c>
      <c r="C45" s="45">
        <f>3+2+3+2</f>
        <v>10</v>
      </c>
      <c r="D45" s="45">
        <f>10+10+3+5+5</f>
        <v>33</v>
      </c>
    </row>
    <row r="46" spans="2:4" ht="16.8">
      <c r="B46" s="80" t="s">
        <v>151</v>
      </c>
      <c r="C46" s="45">
        <f>3+3+2</f>
        <v>8</v>
      </c>
      <c r="D46" s="45">
        <f>10+10+5+8</f>
        <v>33</v>
      </c>
    </row>
    <row r="47" spans="2:4">
      <c r="C47" s="79">
        <f>SUM(C32:C46)</f>
        <v>116</v>
      </c>
      <c r="D47" s="79">
        <f>SUM(D32:D46)</f>
        <v>297</v>
      </c>
    </row>
    <row r="49" spans="2:5" ht="16.8">
      <c r="B49" s="84" t="s">
        <v>48</v>
      </c>
      <c r="C49" s="85"/>
      <c r="D49" s="86" t="s">
        <v>453</v>
      </c>
      <c r="E49" s="85">
        <f>C47+D47</f>
        <v>413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DC94A4-5ED2-4147-A7C1-B2F31B9E4287}">
  <dimension ref="A1:K20"/>
  <sheetViews>
    <sheetView topLeftCell="A5" workbookViewId="0">
      <selection activeCell="E20" sqref="E20"/>
    </sheetView>
  </sheetViews>
  <sheetFormatPr defaultRowHeight="14.4"/>
  <cols>
    <col min="2" max="2" width="22.88671875" customWidth="1"/>
    <col min="3" max="3" width="14.77734375" customWidth="1"/>
    <col min="4" max="4" width="13.88671875" customWidth="1"/>
    <col min="5" max="5" width="11.21875" bestFit="1" customWidth="1"/>
    <col min="6" max="6" width="14.21875" customWidth="1"/>
    <col min="7" max="7" width="12.77734375" customWidth="1"/>
    <col min="8" max="8" width="22.77734375" bestFit="1" customWidth="1"/>
    <col min="9" max="9" width="18.6640625" bestFit="1" customWidth="1"/>
  </cols>
  <sheetData>
    <row r="1" spans="1:11" s="5" customFormat="1" ht="31.2">
      <c r="B1" s="1" t="s">
        <v>1</v>
      </c>
      <c r="C1" s="1" t="s">
        <v>0</v>
      </c>
      <c r="D1" s="1" t="s">
        <v>215</v>
      </c>
      <c r="E1" s="1" t="s">
        <v>223</v>
      </c>
      <c r="F1" s="1" t="s">
        <v>216</v>
      </c>
      <c r="G1" s="1" t="s">
        <v>217</v>
      </c>
      <c r="H1" s="2" t="s">
        <v>312</v>
      </c>
      <c r="I1" s="2" t="s">
        <v>306</v>
      </c>
      <c r="J1" s="3" t="s">
        <v>305</v>
      </c>
      <c r="K1" s="4" t="s">
        <v>308</v>
      </c>
    </row>
    <row r="3" spans="1:11" s="5" customFormat="1" ht="16.8">
      <c r="B3" s="6" t="s">
        <v>157</v>
      </c>
      <c r="C3" s="6" t="s">
        <v>4</v>
      </c>
      <c r="D3" s="7">
        <v>38639</v>
      </c>
      <c r="E3" s="6">
        <v>50</v>
      </c>
      <c r="F3" s="6" t="s">
        <v>241</v>
      </c>
      <c r="G3" s="6"/>
      <c r="H3" s="8"/>
      <c r="I3" s="6"/>
      <c r="J3" s="8" t="s">
        <v>301</v>
      </c>
      <c r="K3" s="6"/>
    </row>
    <row r="4" spans="1:11" s="52" customFormat="1" ht="16.8">
      <c r="A4" s="52">
        <v>2</v>
      </c>
      <c r="B4" s="14" t="s">
        <v>5</v>
      </c>
      <c r="C4" s="14" t="s">
        <v>4</v>
      </c>
      <c r="D4" s="50">
        <v>38301</v>
      </c>
      <c r="E4" s="14">
        <v>56</v>
      </c>
      <c r="F4" s="14" t="s">
        <v>281</v>
      </c>
      <c r="G4" s="14" t="s">
        <v>294</v>
      </c>
      <c r="H4" s="51"/>
      <c r="I4" s="51" t="s">
        <v>301</v>
      </c>
      <c r="J4" s="14"/>
      <c r="K4" s="14"/>
    </row>
    <row r="5" spans="1:11" s="61" customFormat="1" ht="16.8">
      <c r="A5" s="61">
        <v>1</v>
      </c>
      <c r="B5" s="62" t="s">
        <v>95</v>
      </c>
      <c r="C5" s="62" t="s">
        <v>4</v>
      </c>
      <c r="D5" s="66">
        <v>38224</v>
      </c>
      <c r="E5" s="62">
        <v>57</v>
      </c>
      <c r="F5" s="62" t="s">
        <v>221</v>
      </c>
      <c r="G5" s="62" t="s">
        <v>220</v>
      </c>
      <c r="H5" s="65"/>
      <c r="I5" s="62"/>
      <c r="J5" s="65" t="s">
        <v>301</v>
      </c>
      <c r="K5" s="62"/>
    </row>
    <row r="6" spans="1:11" s="5" customFormat="1" ht="16.8">
      <c r="B6" s="6" t="s">
        <v>106</v>
      </c>
      <c r="C6" s="6" t="s">
        <v>4</v>
      </c>
      <c r="D6" s="7">
        <v>37537</v>
      </c>
      <c r="E6" s="6">
        <v>79</v>
      </c>
      <c r="F6" s="6" t="s">
        <v>236</v>
      </c>
      <c r="G6" s="6" t="s">
        <v>254</v>
      </c>
      <c r="H6" s="8"/>
      <c r="I6" s="6"/>
      <c r="J6" s="6"/>
      <c r="K6" s="6"/>
    </row>
    <row r="7" spans="1:11" s="5" customFormat="1" ht="16.8">
      <c r="B7" s="6" t="s">
        <v>105</v>
      </c>
      <c r="C7" s="6" t="s">
        <v>4</v>
      </c>
      <c r="D7" s="7">
        <v>37383</v>
      </c>
      <c r="E7" s="6">
        <v>79</v>
      </c>
      <c r="F7" s="6" t="s">
        <v>236</v>
      </c>
      <c r="G7" s="6" t="s">
        <v>245</v>
      </c>
      <c r="H7" s="8"/>
      <c r="I7" s="6"/>
      <c r="J7" s="6"/>
      <c r="K7" s="6"/>
    </row>
    <row r="8" spans="1:11" s="5" customFormat="1" ht="16.8">
      <c r="B8" s="6" t="s">
        <v>104</v>
      </c>
      <c r="C8" s="6" t="s">
        <v>4</v>
      </c>
      <c r="D8" s="7">
        <v>36849</v>
      </c>
      <c r="E8" s="6">
        <v>74</v>
      </c>
      <c r="F8" s="6" t="s">
        <v>220</v>
      </c>
      <c r="G8" s="6" t="s">
        <v>220</v>
      </c>
      <c r="H8" s="8"/>
      <c r="I8" s="6"/>
      <c r="J8" s="6"/>
      <c r="K8" s="6"/>
    </row>
    <row r="9" spans="1:11" s="5" customFormat="1" ht="16.8">
      <c r="B9" s="6" t="s">
        <v>6</v>
      </c>
      <c r="C9" s="6" t="s">
        <v>4</v>
      </c>
      <c r="D9" s="7">
        <v>36482</v>
      </c>
      <c r="E9" s="6">
        <v>65</v>
      </c>
      <c r="F9" s="6" t="s">
        <v>239</v>
      </c>
      <c r="G9" s="6" t="s">
        <v>239</v>
      </c>
      <c r="H9" s="8"/>
      <c r="I9" s="6"/>
      <c r="J9" s="6"/>
      <c r="K9" s="6"/>
    </row>
    <row r="13" spans="1:11">
      <c r="C13" t="s">
        <v>444</v>
      </c>
      <c r="D13" t="s">
        <v>446</v>
      </c>
    </row>
    <row r="15" spans="1:11">
      <c r="C15" s="45" t="s">
        <v>454</v>
      </c>
      <c r="D15" t="s">
        <v>452</v>
      </c>
    </row>
    <row r="16" spans="1:11" ht="16.8">
      <c r="B16" s="80" t="s">
        <v>95</v>
      </c>
      <c r="C16" s="45">
        <f>3+2+1</f>
        <v>6</v>
      </c>
      <c r="D16" s="45">
        <f>3+6+2+2</f>
        <v>13</v>
      </c>
    </row>
    <row r="17" spans="2:5" ht="16.8">
      <c r="B17" s="20" t="s">
        <v>5</v>
      </c>
      <c r="C17" s="45">
        <v>6</v>
      </c>
      <c r="D17" s="45">
        <f>6+10+2+2</f>
        <v>20</v>
      </c>
    </row>
    <row r="18" spans="2:5">
      <c r="C18" s="45">
        <f>SUM(C16:C17)</f>
        <v>12</v>
      </c>
      <c r="D18" s="45">
        <f>SUM(D16:D17)</f>
        <v>33</v>
      </c>
    </row>
    <row r="20" spans="2:5" ht="16.8">
      <c r="B20" s="84" t="s">
        <v>4</v>
      </c>
      <c r="C20" s="85"/>
      <c r="D20" s="86" t="s">
        <v>453</v>
      </c>
      <c r="E20" s="85">
        <f>D18+C18</f>
        <v>45</v>
      </c>
    </row>
  </sheetData>
  <pageMargins left="0.7" right="0.7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A6EDCF-0831-46F0-B61F-F25AFC400BCC}">
  <dimension ref="A1:K18"/>
  <sheetViews>
    <sheetView workbookViewId="0">
      <selection activeCell="D18" sqref="D18"/>
    </sheetView>
  </sheetViews>
  <sheetFormatPr defaultRowHeight="14.4"/>
  <cols>
    <col min="2" max="2" width="21.109375" customWidth="1"/>
    <col min="3" max="3" width="16.109375" customWidth="1"/>
    <col min="4" max="4" width="15.44140625" bestFit="1" customWidth="1"/>
    <col min="5" max="5" width="8.77734375" customWidth="1"/>
    <col min="6" max="6" width="12" customWidth="1"/>
    <col min="7" max="7" width="11.5546875" customWidth="1"/>
    <col min="8" max="8" width="22.77734375" bestFit="1" customWidth="1"/>
    <col min="9" max="9" width="18.6640625" bestFit="1" customWidth="1"/>
    <col min="10" max="10" width="10.44140625" bestFit="1" customWidth="1"/>
    <col min="11" max="11" width="9.77734375" bestFit="1" customWidth="1"/>
  </cols>
  <sheetData>
    <row r="1" spans="1:11" s="5" customFormat="1" ht="31.2">
      <c r="B1" s="1" t="s">
        <v>1</v>
      </c>
      <c r="C1" s="1" t="s">
        <v>0</v>
      </c>
      <c r="D1" s="1" t="s">
        <v>215</v>
      </c>
      <c r="E1" s="1" t="s">
        <v>223</v>
      </c>
      <c r="F1" s="1" t="s">
        <v>216</v>
      </c>
      <c r="G1" s="1" t="s">
        <v>217</v>
      </c>
      <c r="H1" s="2" t="s">
        <v>312</v>
      </c>
      <c r="I1" s="2" t="s">
        <v>306</v>
      </c>
      <c r="J1" s="3" t="s">
        <v>305</v>
      </c>
      <c r="K1" s="4" t="s">
        <v>308</v>
      </c>
    </row>
    <row r="3" spans="1:11" s="5" customFormat="1" ht="16.8">
      <c r="B3" s="6" t="s">
        <v>137</v>
      </c>
      <c r="C3" s="6" t="s">
        <v>329</v>
      </c>
      <c r="D3" s="7">
        <v>38618</v>
      </c>
      <c r="E3" s="6">
        <v>75</v>
      </c>
      <c r="F3" s="6" t="s">
        <v>218</v>
      </c>
      <c r="G3" s="6"/>
      <c r="H3" s="8"/>
      <c r="I3" s="6"/>
      <c r="J3" s="6"/>
      <c r="K3" s="6"/>
    </row>
    <row r="4" spans="1:11" s="5" customFormat="1" ht="16.8">
      <c r="B4" s="6" t="s">
        <v>113</v>
      </c>
      <c r="C4" s="6" t="s">
        <v>329</v>
      </c>
      <c r="D4" s="7">
        <v>37963</v>
      </c>
      <c r="E4" s="6">
        <v>75</v>
      </c>
      <c r="F4" s="6" t="s">
        <v>224</v>
      </c>
      <c r="G4" s="6"/>
      <c r="H4" s="8"/>
      <c r="I4" s="6"/>
      <c r="J4" s="6"/>
      <c r="K4" s="6"/>
    </row>
    <row r="5" spans="1:11" s="5" customFormat="1" ht="16.8">
      <c r="B5" s="6" t="s">
        <v>141</v>
      </c>
      <c r="C5" s="6" t="s">
        <v>329</v>
      </c>
      <c r="D5" s="7">
        <v>37807</v>
      </c>
      <c r="E5" s="6">
        <v>81</v>
      </c>
      <c r="F5" s="6" t="s">
        <v>240</v>
      </c>
      <c r="G5" s="6"/>
      <c r="H5" s="8"/>
      <c r="I5" s="6"/>
      <c r="J5" s="6"/>
      <c r="K5" s="6"/>
    </row>
    <row r="6" spans="1:11" s="5" customFormat="1" ht="16.8">
      <c r="B6" s="6" t="s">
        <v>195</v>
      </c>
      <c r="C6" s="6" t="s">
        <v>329</v>
      </c>
      <c r="D6" s="7">
        <v>37770</v>
      </c>
      <c r="E6" s="6">
        <v>60</v>
      </c>
      <c r="F6" s="6" t="s">
        <v>229</v>
      </c>
      <c r="G6" s="6"/>
      <c r="H6" s="8"/>
      <c r="I6" s="6"/>
      <c r="J6" s="6"/>
      <c r="K6" s="6"/>
    </row>
    <row r="7" spans="1:11" s="5" customFormat="1" ht="16.8">
      <c r="B7" s="6" t="s">
        <v>120</v>
      </c>
      <c r="C7" s="6" t="s">
        <v>329</v>
      </c>
      <c r="D7" s="7">
        <v>37159</v>
      </c>
      <c r="E7" s="6">
        <v>75</v>
      </c>
      <c r="F7" s="6" t="s">
        <v>232</v>
      </c>
      <c r="G7" s="6"/>
      <c r="H7" s="8"/>
      <c r="I7" s="6"/>
      <c r="J7" s="6"/>
      <c r="K7" s="6"/>
    </row>
    <row r="8" spans="1:11" s="61" customFormat="1" ht="16.8">
      <c r="A8" s="61">
        <v>1</v>
      </c>
      <c r="B8" s="62" t="s">
        <v>128</v>
      </c>
      <c r="C8" s="62" t="s">
        <v>329</v>
      </c>
      <c r="D8" s="66">
        <v>36734</v>
      </c>
      <c r="E8" s="62">
        <v>52</v>
      </c>
      <c r="F8" s="62" t="s">
        <v>255</v>
      </c>
      <c r="G8" s="62"/>
      <c r="H8" s="65" t="s">
        <v>303</v>
      </c>
      <c r="I8" s="67" t="s">
        <v>301</v>
      </c>
      <c r="J8" s="62"/>
      <c r="K8" s="65" t="s">
        <v>301</v>
      </c>
    </row>
    <row r="12" spans="1:11">
      <c r="C12" t="s">
        <v>444</v>
      </c>
      <c r="D12" t="s">
        <v>446</v>
      </c>
    </row>
    <row r="14" spans="1:11">
      <c r="C14" s="45" t="s">
        <v>454</v>
      </c>
      <c r="D14" t="s">
        <v>452</v>
      </c>
    </row>
    <row r="15" spans="1:11" ht="16.8">
      <c r="B15" s="80" t="s">
        <v>128</v>
      </c>
      <c r="C15" s="45">
        <f>3+3+2</f>
        <v>8</v>
      </c>
      <c r="D15" s="45">
        <f>6+3</f>
        <v>9</v>
      </c>
    </row>
    <row r="18" spans="2:5" ht="16.8">
      <c r="B18" s="84" t="s">
        <v>329</v>
      </c>
      <c r="C18" s="85"/>
      <c r="D18" s="86" t="s">
        <v>453</v>
      </c>
      <c r="E18" s="85">
        <f>C15+D15</f>
        <v>17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F8EE07-185D-4795-B9E4-8051FA8F4898}">
  <dimension ref="A1:K37"/>
  <sheetViews>
    <sheetView topLeftCell="B22" workbookViewId="0">
      <selection activeCell="D32" sqref="D32"/>
    </sheetView>
  </sheetViews>
  <sheetFormatPr defaultRowHeight="14.4"/>
  <cols>
    <col min="2" max="2" width="23.33203125" customWidth="1"/>
    <col min="3" max="3" width="25.21875" customWidth="1"/>
    <col min="4" max="4" width="16" customWidth="1"/>
    <col min="6" max="6" width="13.77734375" customWidth="1"/>
    <col min="7" max="7" width="12.21875" customWidth="1"/>
    <col min="8" max="8" width="22.77734375" bestFit="1" customWidth="1"/>
    <col min="9" max="9" width="18.6640625" bestFit="1" customWidth="1"/>
    <col min="10" max="10" width="10.44140625" bestFit="1" customWidth="1"/>
  </cols>
  <sheetData>
    <row r="1" spans="1:11" s="5" customFormat="1" ht="31.2">
      <c r="B1" s="1" t="s">
        <v>1</v>
      </c>
      <c r="C1" s="1" t="s">
        <v>0</v>
      </c>
      <c r="D1" s="1" t="s">
        <v>215</v>
      </c>
      <c r="E1" s="1" t="s">
        <v>223</v>
      </c>
      <c r="F1" s="1" t="s">
        <v>216</v>
      </c>
      <c r="G1" s="1" t="s">
        <v>217</v>
      </c>
      <c r="H1" s="2" t="s">
        <v>312</v>
      </c>
      <c r="I1" s="2" t="s">
        <v>306</v>
      </c>
      <c r="J1" s="3" t="s">
        <v>305</v>
      </c>
      <c r="K1" s="4" t="s">
        <v>308</v>
      </c>
    </row>
    <row r="3" spans="1:11" s="5" customFormat="1" ht="16.8">
      <c r="B3" s="6" t="s">
        <v>70</v>
      </c>
      <c r="C3" s="6" t="s">
        <v>12</v>
      </c>
      <c r="D3" s="7">
        <v>41179</v>
      </c>
      <c r="E3" s="6">
        <v>32</v>
      </c>
      <c r="F3" s="6" t="s">
        <v>221</v>
      </c>
      <c r="G3" s="6" t="s">
        <v>234</v>
      </c>
      <c r="H3" s="8"/>
      <c r="I3" s="6"/>
      <c r="J3" s="6"/>
      <c r="K3" s="6"/>
    </row>
    <row r="4" spans="1:11" s="5" customFormat="1" ht="16.8">
      <c r="B4" s="6" t="s">
        <v>152</v>
      </c>
      <c r="C4" s="6" t="s">
        <v>12</v>
      </c>
      <c r="D4" s="7">
        <v>41086</v>
      </c>
      <c r="E4" s="6">
        <v>28</v>
      </c>
      <c r="F4" s="6" t="s">
        <v>221</v>
      </c>
      <c r="G4" s="6"/>
      <c r="H4" s="8"/>
      <c r="I4" s="6"/>
      <c r="J4" s="6"/>
      <c r="K4" s="6"/>
    </row>
    <row r="5" spans="1:11" s="5" customFormat="1" ht="16.8">
      <c r="B5" s="6" t="s">
        <v>69</v>
      </c>
      <c r="C5" s="6" t="s">
        <v>12</v>
      </c>
      <c r="D5" s="7">
        <v>40497</v>
      </c>
      <c r="E5" s="6">
        <v>32</v>
      </c>
      <c r="F5" s="6" t="s">
        <v>231</v>
      </c>
      <c r="G5" s="6" t="s">
        <v>231</v>
      </c>
      <c r="H5" s="8"/>
      <c r="I5" s="6"/>
      <c r="J5" s="6"/>
      <c r="K5" s="6"/>
    </row>
    <row r="6" spans="1:11" s="5" customFormat="1" ht="16.8">
      <c r="B6" s="6" t="s">
        <v>334</v>
      </c>
      <c r="C6" s="6" t="s">
        <v>12</v>
      </c>
      <c r="D6" s="7">
        <v>40033</v>
      </c>
      <c r="E6" s="6"/>
      <c r="F6" s="6"/>
      <c r="G6" s="10"/>
      <c r="H6" s="11"/>
      <c r="I6" s="12"/>
      <c r="J6" s="12"/>
      <c r="K6" s="6"/>
    </row>
    <row r="7" spans="1:11" s="5" customFormat="1" ht="16.8">
      <c r="B7" s="6" t="s">
        <v>81</v>
      </c>
      <c r="C7" s="6" t="s">
        <v>12</v>
      </c>
      <c r="D7" s="7">
        <v>40009</v>
      </c>
      <c r="E7" s="6">
        <v>52</v>
      </c>
      <c r="F7" s="6" t="s">
        <v>235</v>
      </c>
      <c r="G7" s="6" t="s">
        <v>236</v>
      </c>
      <c r="H7" s="8"/>
      <c r="I7" s="6"/>
      <c r="J7" s="6"/>
      <c r="K7" s="6"/>
    </row>
    <row r="8" spans="1:11" s="61" customFormat="1" ht="16.8">
      <c r="A8" s="61">
        <v>1</v>
      </c>
      <c r="B8" s="62" t="s">
        <v>46</v>
      </c>
      <c r="C8" s="62" t="s">
        <v>12</v>
      </c>
      <c r="D8" s="66">
        <v>39656</v>
      </c>
      <c r="E8" s="62">
        <v>46</v>
      </c>
      <c r="F8" s="62" t="s">
        <v>231</v>
      </c>
      <c r="G8" s="62" t="s">
        <v>231</v>
      </c>
      <c r="H8" s="65" t="s">
        <v>245</v>
      </c>
      <c r="I8" s="65" t="s">
        <v>301</v>
      </c>
      <c r="J8" s="65" t="s">
        <v>301</v>
      </c>
      <c r="K8" s="62"/>
    </row>
    <row r="9" spans="1:11" s="61" customFormat="1" ht="16.8">
      <c r="A9" s="61">
        <v>2</v>
      </c>
      <c r="B9" s="62" t="s">
        <v>50</v>
      </c>
      <c r="C9" s="62" t="s">
        <v>12</v>
      </c>
      <c r="D9" s="66">
        <v>39284</v>
      </c>
      <c r="E9" s="62">
        <v>55</v>
      </c>
      <c r="F9" s="62" t="s">
        <v>236</v>
      </c>
      <c r="G9" s="62" t="s">
        <v>241</v>
      </c>
      <c r="H9" s="65" t="s">
        <v>301</v>
      </c>
      <c r="I9" s="65" t="s">
        <v>301</v>
      </c>
      <c r="J9" s="62"/>
      <c r="K9" s="62"/>
    </row>
    <row r="10" spans="1:11" s="5" customFormat="1" ht="16.8">
      <c r="B10" s="6" t="s">
        <v>274</v>
      </c>
      <c r="C10" s="6" t="s">
        <v>12</v>
      </c>
      <c r="D10" s="7">
        <v>39210</v>
      </c>
      <c r="E10" s="6">
        <v>46</v>
      </c>
      <c r="F10" s="6" t="s">
        <v>236</v>
      </c>
      <c r="G10" s="6" t="s">
        <v>220</v>
      </c>
      <c r="H10" s="8"/>
      <c r="I10" s="6"/>
      <c r="J10" s="6"/>
      <c r="K10" s="6"/>
    </row>
    <row r="11" spans="1:11" s="5" customFormat="1" ht="16.8">
      <c r="B11" s="6" t="s">
        <v>47</v>
      </c>
      <c r="C11" s="6" t="s">
        <v>12</v>
      </c>
      <c r="D11" s="7">
        <v>39139</v>
      </c>
      <c r="E11" s="6">
        <v>50</v>
      </c>
      <c r="F11" s="6" t="s">
        <v>235</v>
      </c>
      <c r="G11" s="6" t="s">
        <v>235</v>
      </c>
      <c r="H11" s="8"/>
      <c r="I11" s="6"/>
      <c r="J11" s="6"/>
      <c r="K11" s="6"/>
    </row>
    <row r="12" spans="1:11" s="5" customFormat="1" ht="17.7" customHeight="1">
      <c r="B12" s="6" t="s">
        <v>91</v>
      </c>
      <c r="C12" s="6" t="s">
        <v>12</v>
      </c>
      <c r="D12" s="7">
        <v>39112</v>
      </c>
      <c r="E12" s="6">
        <v>69</v>
      </c>
      <c r="F12" s="6" t="s">
        <v>220</v>
      </c>
      <c r="G12" s="6" t="s">
        <v>236</v>
      </c>
      <c r="H12" s="8"/>
      <c r="I12" s="6"/>
      <c r="J12" s="6"/>
      <c r="K12" s="6"/>
    </row>
    <row r="13" spans="1:11" s="5" customFormat="1" ht="14.7" customHeight="1">
      <c r="B13" s="6" t="s">
        <v>268</v>
      </c>
      <c r="C13" s="6" t="s">
        <v>12</v>
      </c>
      <c r="D13" s="7">
        <v>39006</v>
      </c>
      <c r="E13" s="6">
        <v>69</v>
      </c>
      <c r="F13" s="6" t="s">
        <v>229</v>
      </c>
      <c r="G13" s="6" t="s">
        <v>221</v>
      </c>
      <c r="H13" s="8"/>
      <c r="I13" s="6"/>
      <c r="J13" s="6"/>
      <c r="K13" s="6"/>
    </row>
    <row r="14" spans="1:11" s="5" customFormat="1" ht="16.8">
      <c r="B14" s="6" t="s">
        <v>23</v>
      </c>
      <c r="C14" s="6" t="s">
        <v>12</v>
      </c>
      <c r="D14" s="7">
        <v>38655</v>
      </c>
      <c r="E14" s="6">
        <v>60</v>
      </c>
      <c r="F14" s="6" t="s">
        <v>263</v>
      </c>
      <c r="G14" s="6" t="s">
        <v>227</v>
      </c>
      <c r="H14" s="8"/>
      <c r="I14" s="6"/>
      <c r="J14" s="6"/>
      <c r="K14" s="6"/>
    </row>
    <row r="15" spans="1:11" s="61" customFormat="1" ht="16.8">
      <c r="A15" s="61">
        <v>3</v>
      </c>
      <c r="B15" s="62" t="s">
        <v>93</v>
      </c>
      <c r="C15" s="62" t="s">
        <v>12</v>
      </c>
      <c r="D15" s="66">
        <v>38548</v>
      </c>
      <c r="E15" s="62">
        <v>57</v>
      </c>
      <c r="F15" s="62" t="s">
        <v>279</v>
      </c>
      <c r="G15" s="69" t="s">
        <v>245</v>
      </c>
      <c r="H15" s="65" t="s">
        <v>301</v>
      </c>
      <c r="I15" s="65" t="s">
        <v>301</v>
      </c>
      <c r="J15" s="65" t="s">
        <v>301</v>
      </c>
      <c r="K15" s="62"/>
    </row>
    <row r="16" spans="1:11" s="5" customFormat="1" ht="16.8">
      <c r="B16" s="6" t="s">
        <v>22</v>
      </c>
      <c r="C16" s="6" t="s">
        <v>12</v>
      </c>
      <c r="D16" s="7">
        <v>38343</v>
      </c>
      <c r="E16" s="6">
        <v>57</v>
      </c>
      <c r="F16" s="6" t="s">
        <v>285</v>
      </c>
      <c r="G16" s="6" t="s">
        <v>218</v>
      </c>
      <c r="H16" s="8"/>
      <c r="I16" s="6"/>
      <c r="J16" s="6"/>
      <c r="K16" s="6"/>
    </row>
    <row r="17" spans="1:11" s="5" customFormat="1" ht="16.8">
      <c r="B17" s="6" t="s">
        <v>97</v>
      </c>
      <c r="C17" s="6" t="s">
        <v>12</v>
      </c>
      <c r="D17" s="7">
        <v>38343</v>
      </c>
      <c r="E17" s="6">
        <v>63</v>
      </c>
      <c r="F17" s="6" t="s">
        <v>236</v>
      </c>
      <c r="G17" s="6" t="s">
        <v>245</v>
      </c>
      <c r="H17" s="8"/>
      <c r="I17" s="6"/>
      <c r="J17" s="6"/>
      <c r="K17" s="6"/>
    </row>
    <row r="18" spans="1:11" s="5" customFormat="1" ht="16.8">
      <c r="B18" s="6" t="s">
        <v>13</v>
      </c>
      <c r="C18" s="6" t="s">
        <v>12</v>
      </c>
      <c r="D18" s="7">
        <v>37961</v>
      </c>
      <c r="E18" s="6">
        <v>75</v>
      </c>
      <c r="F18" s="6" t="s">
        <v>239</v>
      </c>
      <c r="G18" s="6" t="s">
        <v>224</v>
      </c>
      <c r="H18" s="8"/>
      <c r="I18" s="6"/>
      <c r="J18" s="6"/>
      <c r="K18" s="6"/>
    </row>
    <row r="19" spans="1:11" s="61" customFormat="1" ht="16.8">
      <c r="A19" s="61">
        <v>4</v>
      </c>
      <c r="B19" s="62" t="s">
        <v>98</v>
      </c>
      <c r="C19" s="62" t="s">
        <v>12</v>
      </c>
      <c r="D19" s="66">
        <v>37295</v>
      </c>
      <c r="E19" s="62">
        <v>63</v>
      </c>
      <c r="F19" s="62" t="s">
        <v>245</v>
      </c>
      <c r="G19" s="62" t="s">
        <v>254</v>
      </c>
      <c r="H19" s="65"/>
      <c r="I19" s="65" t="s">
        <v>301</v>
      </c>
      <c r="J19" s="62"/>
      <c r="K19" s="62"/>
    </row>
    <row r="20" spans="1:11" s="5" customFormat="1" ht="16.8">
      <c r="B20" s="6" t="s">
        <v>117</v>
      </c>
      <c r="C20" s="6" t="s">
        <v>12</v>
      </c>
      <c r="D20" s="7">
        <v>37206</v>
      </c>
      <c r="E20" s="6">
        <v>67</v>
      </c>
      <c r="F20" s="6" t="s">
        <v>244</v>
      </c>
      <c r="G20" s="6"/>
      <c r="H20" s="8"/>
      <c r="I20" s="6"/>
      <c r="J20" s="8" t="s">
        <v>303</v>
      </c>
      <c r="K20" s="6"/>
    </row>
    <row r="21" spans="1:11" s="5" customFormat="1" ht="16.8">
      <c r="B21" s="6" t="s">
        <v>29</v>
      </c>
      <c r="C21" s="6" t="s">
        <v>12</v>
      </c>
      <c r="D21" s="7">
        <v>36836</v>
      </c>
      <c r="E21" s="6">
        <v>81</v>
      </c>
      <c r="F21" s="6" t="s">
        <v>218</v>
      </c>
      <c r="G21" s="6" t="s">
        <v>227</v>
      </c>
      <c r="H21" s="8"/>
      <c r="I21" s="6"/>
      <c r="J21" s="6"/>
      <c r="K21" s="6"/>
    </row>
    <row r="22" spans="1:11" s="5" customFormat="1" ht="16.8">
      <c r="B22" s="6" t="s">
        <v>107</v>
      </c>
      <c r="C22" s="6" t="s">
        <v>12</v>
      </c>
      <c r="D22" s="7">
        <v>36537</v>
      </c>
      <c r="E22" s="6">
        <v>84</v>
      </c>
      <c r="F22" s="6" t="s">
        <v>245</v>
      </c>
      <c r="G22" s="6" t="s">
        <v>245</v>
      </c>
      <c r="H22" s="8"/>
      <c r="I22" s="6"/>
      <c r="J22" s="6"/>
      <c r="K22" s="6"/>
    </row>
    <row r="23" spans="1:11" s="5" customFormat="1" ht="16.8">
      <c r="B23" s="6" t="s">
        <v>30</v>
      </c>
      <c r="C23" s="6" t="s">
        <v>12</v>
      </c>
      <c r="D23" s="7">
        <v>36147</v>
      </c>
      <c r="E23" s="6">
        <v>81</v>
      </c>
      <c r="F23" s="6" t="s">
        <v>218</v>
      </c>
      <c r="G23" s="6" t="s">
        <v>218</v>
      </c>
      <c r="H23" s="8"/>
      <c r="I23" s="6"/>
      <c r="J23" s="6"/>
      <c r="K23" s="6"/>
    </row>
    <row r="27" spans="1:11">
      <c r="C27" t="s">
        <v>444</v>
      </c>
      <c r="D27" t="s">
        <v>451</v>
      </c>
    </row>
    <row r="29" spans="1:11">
      <c r="C29" s="45" t="s">
        <v>454</v>
      </c>
      <c r="D29" t="s">
        <v>452</v>
      </c>
    </row>
    <row r="30" spans="1:11" ht="16.8">
      <c r="B30" s="80" t="s">
        <v>93</v>
      </c>
      <c r="C30" s="45">
        <f>3+2+3+2</f>
        <v>10</v>
      </c>
      <c r="D30" s="45">
        <f>10+6+5</f>
        <v>21</v>
      </c>
    </row>
    <row r="31" spans="1:11" ht="16.8">
      <c r="B31" s="80" t="s">
        <v>46</v>
      </c>
      <c r="C31" s="45">
        <v>10</v>
      </c>
      <c r="D31" s="45">
        <f>10+10+5+5+12</f>
        <v>42</v>
      </c>
    </row>
    <row r="32" spans="1:11" ht="16.8">
      <c r="B32" s="80" t="s">
        <v>50</v>
      </c>
      <c r="C32" s="45">
        <v>10</v>
      </c>
      <c r="D32" s="45">
        <f>3+5+3</f>
        <v>11</v>
      </c>
    </row>
    <row r="33" spans="2:5" ht="16.8">
      <c r="B33" s="80" t="s">
        <v>98</v>
      </c>
      <c r="C33" s="45">
        <f>3+2+1</f>
        <v>6</v>
      </c>
      <c r="D33" s="45">
        <f>10+3</f>
        <v>13</v>
      </c>
    </row>
    <row r="34" spans="2:5">
      <c r="C34" s="79">
        <f>SUM(C30:C33)</f>
        <v>36</v>
      </c>
      <c r="D34" s="79">
        <f>SUM(D30:D33)</f>
        <v>87</v>
      </c>
    </row>
    <row r="37" spans="2:5" ht="16.8">
      <c r="B37" s="84" t="s">
        <v>12</v>
      </c>
      <c r="C37" s="85"/>
      <c r="D37" s="86" t="s">
        <v>453</v>
      </c>
      <c r="E37" s="85">
        <f>C34+D34</f>
        <v>123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9D8852-C5B6-440C-A002-8D2D9A1F8359}">
  <dimension ref="A1:K25"/>
  <sheetViews>
    <sheetView topLeftCell="A2" workbookViewId="0">
      <selection activeCell="C15" sqref="C15"/>
    </sheetView>
  </sheetViews>
  <sheetFormatPr defaultRowHeight="14.4"/>
  <cols>
    <col min="2" max="2" width="22.77734375" customWidth="1"/>
    <col min="3" max="3" width="33" customWidth="1"/>
    <col min="4" max="4" width="15.44140625" bestFit="1" customWidth="1"/>
    <col min="6" max="7" width="14.5546875" customWidth="1"/>
    <col min="8" max="8" width="22.77734375" bestFit="1" customWidth="1"/>
    <col min="9" max="9" width="18.6640625" bestFit="1" customWidth="1"/>
    <col min="10" max="10" width="10.44140625" bestFit="1" customWidth="1"/>
    <col min="11" max="11" width="9.77734375" bestFit="1" customWidth="1"/>
  </cols>
  <sheetData>
    <row r="1" spans="1:11" s="5" customFormat="1" ht="31.2">
      <c r="B1" s="1" t="s">
        <v>1</v>
      </c>
      <c r="C1" s="1" t="s">
        <v>0</v>
      </c>
      <c r="D1" s="1" t="s">
        <v>215</v>
      </c>
      <c r="E1" s="1" t="s">
        <v>223</v>
      </c>
      <c r="F1" s="1" t="s">
        <v>216</v>
      </c>
      <c r="G1" s="1" t="s">
        <v>217</v>
      </c>
      <c r="H1" s="2" t="s">
        <v>312</v>
      </c>
      <c r="I1" s="2" t="s">
        <v>306</v>
      </c>
      <c r="J1" s="3" t="s">
        <v>305</v>
      </c>
      <c r="K1" s="4" t="s">
        <v>308</v>
      </c>
    </row>
    <row r="3" spans="1:11" s="5" customFormat="1" ht="16.8">
      <c r="B3" s="6" t="s">
        <v>15</v>
      </c>
      <c r="C3" s="6" t="s">
        <v>14</v>
      </c>
      <c r="D3" s="9" t="s">
        <v>276</v>
      </c>
      <c r="E3" s="6">
        <v>65</v>
      </c>
      <c r="F3" s="6" t="s">
        <v>232</v>
      </c>
      <c r="G3" s="6"/>
      <c r="H3" s="8"/>
      <c r="I3" s="6"/>
      <c r="J3" s="6"/>
      <c r="K3" s="6"/>
    </row>
    <row r="4" spans="1:11" s="61" customFormat="1" ht="16.8">
      <c r="A4" s="61">
        <v>1</v>
      </c>
      <c r="B4" s="62" t="s">
        <v>79</v>
      </c>
      <c r="C4" s="62" t="s">
        <v>14</v>
      </c>
      <c r="D4" s="70" t="s">
        <v>276</v>
      </c>
      <c r="E4" s="62">
        <v>47</v>
      </c>
      <c r="F4" s="62" t="s">
        <v>221</v>
      </c>
      <c r="G4" s="62" t="s">
        <v>234</v>
      </c>
      <c r="H4" s="65"/>
      <c r="I4" s="65" t="s">
        <v>301</v>
      </c>
      <c r="J4" s="67"/>
      <c r="K4" s="62"/>
    </row>
    <row r="5" spans="1:11" s="5" customFormat="1" ht="16.8">
      <c r="B5" s="6" t="s">
        <v>456</v>
      </c>
      <c r="C5" s="6" t="s">
        <v>14</v>
      </c>
      <c r="D5" s="9" t="s">
        <v>276</v>
      </c>
      <c r="E5" s="6">
        <v>70</v>
      </c>
      <c r="F5" s="6" t="s">
        <v>234</v>
      </c>
      <c r="G5" s="6" t="s">
        <v>234</v>
      </c>
      <c r="H5" s="8"/>
      <c r="I5" s="6"/>
      <c r="J5" s="6"/>
      <c r="K5" s="6"/>
    </row>
    <row r="6" spans="1:11" s="5" customFormat="1" ht="16.8">
      <c r="B6" s="6" t="s">
        <v>39</v>
      </c>
      <c r="C6" s="6" t="s">
        <v>14</v>
      </c>
      <c r="D6" s="7">
        <v>40555</v>
      </c>
      <c r="E6" s="6">
        <v>37</v>
      </c>
      <c r="F6" s="6" t="s">
        <v>231</v>
      </c>
      <c r="G6" s="6" t="s">
        <v>231</v>
      </c>
      <c r="H6" s="8"/>
      <c r="I6" s="6"/>
      <c r="J6" s="6"/>
      <c r="K6" s="6"/>
    </row>
    <row r="7" spans="1:11" s="5" customFormat="1" ht="16.8">
      <c r="B7" s="6" t="s">
        <v>158</v>
      </c>
      <c r="C7" s="6" t="s">
        <v>14</v>
      </c>
      <c r="D7" s="7">
        <v>39536</v>
      </c>
      <c r="E7" s="6">
        <v>50</v>
      </c>
      <c r="F7" s="6" t="s">
        <v>220</v>
      </c>
      <c r="G7" s="6"/>
      <c r="H7" s="8"/>
      <c r="I7" s="6"/>
      <c r="J7" s="6"/>
      <c r="K7" s="6"/>
    </row>
    <row r="8" spans="1:11" s="5" customFormat="1" ht="16.8">
      <c r="B8" s="6" t="s">
        <v>111</v>
      </c>
      <c r="C8" s="6" t="s">
        <v>14</v>
      </c>
      <c r="D8" s="7">
        <v>39179</v>
      </c>
      <c r="E8" s="6">
        <v>57</v>
      </c>
      <c r="F8" s="6" t="s">
        <v>260</v>
      </c>
      <c r="G8" s="6" t="s">
        <v>282</v>
      </c>
      <c r="H8" s="8"/>
      <c r="I8" s="6"/>
      <c r="J8" s="6"/>
      <c r="K8" s="6"/>
    </row>
    <row r="9" spans="1:11" s="61" customFormat="1" ht="14.7" customHeight="1">
      <c r="A9" s="61">
        <v>2</v>
      </c>
      <c r="B9" s="62" t="s">
        <v>19</v>
      </c>
      <c r="C9" s="62" t="s">
        <v>14</v>
      </c>
      <c r="D9" s="66">
        <v>38121</v>
      </c>
      <c r="E9" s="62">
        <v>54</v>
      </c>
      <c r="F9" s="62" t="s">
        <v>262</v>
      </c>
      <c r="G9" s="62" t="s">
        <v>227</v>
      </c>
      <c r="H9" s="65"/>
      <c r="I9" s="65" t="s">
        <v>301</v>
      </c>
      <c r="J9" s="62"/>
      <c r="K9" s="62"/>
    </row>
    <row r="10" spans="1:11" s="5" customFormat="1" ht="16.8">
      <c r="B10" s="6" t="s">
        <v>192</v>
      </c>
      <c r="C10" s="6" t="s">
        <v>14</v>
      </c>
      <c r="D10" s="7">
        <v>37915</v>
      </c>
      <c r="E10" s="6">
        <v>55</v>
      </c>
      <c r="F10" s="6" t="s">
        <v>229</v>
      </c>
      <c r="G10" s="6"/>
      <c r="H10" s="8"/>
      <c r="I10" s="8" t="s">
        <v>301</v>
      </c>
      <c r="J10" s="6"/>
      <c r="K10" s="6"/>
    </row>
    <row r="11" spans="1:11" s="5" customFormat="1" ht="16.8">
      <c r="B11" s="6" t="s">
        <v>142</v>
      </c>
      <c r="C11" s="6" t="s">
        <v>14</v>
      </c>
      <c r="D11" s="7">
        <v>37266</v>
      </c>
      <c r="E11" s="6">
        <v>60</v>
      </c>
      <c r="F11" s="6" t="s">
        <v>257</v>
      </c>
      <c r="G11" s="6"/>
      <c r="H11" s="8"/>
      <c r="I11" s="8" t="s">
        <v>301</v>
      </c>
      <c r="J11" s="6"/>
      <c r="K11" s="8"/>
    </row>
    <row r="12" spans="1:11" s="5" customFormat="1" ht="16.8">
      <c r="B12" s="6" t="s">
        <v>103</v>
      </c>
      <c r="C12" s="6" t="s">
        <v>14</v>
      </c>
      <c r="D12" s="7">
        <v>36612</v>
      </c>
      <c r="E12" s="6">
        <v>69</v>
      </c>
      <c r="F12" s="6" t="s">
        <v>220</v>
      </c>
      <c r="G12" s="6" t="s">
        <v>220</v>
      </c>
      <c r="H12" s="8"/>
      <c r="I12" s="6"/>
      <c r="J12" s="6"/>
      <c r="K12" s="6"/>
    </row>
    <row r="13" spans="1:11" s="5" customFormat="1" ht="16.8">
      <c r="B13" s="6" t="s">
        <v>118</v>
      </c>
      <c r="C13" s="6" t="s">
        <v>14</v>
      </c>
      <c r="D13" s="7">
        <v>35859</v>
      </c>
      <c r="E13" s="6">
        <v>71</v>
      </c>
      <c r="F13" s="6" t="s">
        <v>224</v>
      </c>
      <c r="G13" s="6"/>
      <c r="H13" s="8"/>
      <c r="I13" s="6"/>
      <c r="J13" s="6"/>
      <c r="K13" s="6"/>
    </row>
    <row r="17" spans="2:5">
      <c r="C17" t="s">
        <v>444</v>
      </c>
      <c r="D17" t="s">
        <v>447</v>
      </c>
    </row>
    <row r="19" spans="2:5">
      <c r="C19" s="45" t="s">
        <v>454</v>
      </c>
      <c r="D19" t="s">
        <v>452</v>
      </c>
    </row>
    <row r="20" spans="2:5" ht="16.8">
      <c r="B20" s="80" t="s">
        <v>79</v>
      </c>
      <c r="C20" s="45">
        <f>3+2+1</f>
        <v>6</v>
      </c>
      <c r="D20" s="45">
        <f>3+6+3+3</f>
        <v>15</v>
      </c>
    </row>
    <row r="21" spans="2:5" ht="16.8">
      <c r="B21" s="80" t="s">
        <v>19</v>
      </c>
      <c r="C21" s="45">
        <f>3+2+1</f>
        <v>6</v>
      </c>
      <c r="D21" s="45">
        <f>10+10+5</f>
        <v>25</v>
      </c>
    </row>
    <row r="22" spans="2:5">
      <c r="C22" s="79">
        <f>SUM(C20:C21)</f>
        <v>12</v>
      </c>
      <c r="D22" s="79">
        <f>SUM(D20:D21)</f>
        <v>40</v>
      </c>
    </row>
    <row r="25" spans="2:5" ht="16.8">
      <c r="B25" s="84" t="s">
        <v>14</v>
      </c>
      <c r="C25" s="85"/>
      <c r="D25" s="86" t="s">
        <v>453</v>
      </c>
      <c r="E25" s="85">
        <f>C22+D22</f>
        <v>52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7BB26D-D472-4BC3-AE92-5A1C766F02D8}">
  <dimension ref="A1:K22"/>
  <sheetViews>
    <sheetView topLeftCell="B10" workbookViewId="0">
      <selection activeCell="F15" sqref="F15"/>
    </sheetView>
  </sheetViews>
  <sheetFormatPr defaultRowHeight="14.4"/>
  <cols>
    <col min="2" max="2" width="21.6640625" customWidth="1"/>
    <col min="3" max="3" width="26.21875" customWidth="1"/>
    <col min="4" max="4" width="15.44140625" bestFit="1" customWidth="1"/>
    <col min="5" max="5" width="8.21875" bestFit="1" customWidth="1"/>
    <col min="6" max="6" width="14.77734375" customWidth="1"/>
    <col min="7" max="7" width="12.88671875" customWidth="1"/>
    <col min="8" max="8" width="22.77734375" bestFit="1" customWidth="1"/>
    <col min="9" max="9" width="18.6640625" bestFit="1" customWidth="1"/>
    <col min="10" max="10" width="10.44140625" bestFit="1" customWidth="1"/>
  </cols>
  <sheetData>
    <row r="1" spans="1:11" s="5" customFormat="1" ht="31.2">
      <c r="B1" s="1" t="s">
        <v>1</v>
      </c>
      <c r="C1" s="1" t="s">
        <v>0</v>
      </c>
      <c r="D1" s="1" t="s">
        <v>215</v>
      </c>
      <c r="E1" s="1" t="s">
        <v>223</v>
      </c>
      <c r="F1" s="1" t="s">
        <v>216</v>
      </c>
      <c r="G1" s="1" t="s">
        <v>217</v>
      </c>
      <c r="H1" s="2" t="s">
        <v>312</v>
      </c>
      <c r="I1" s="2" t="s">
        <v>306</v>
      </c>
      <c r="J1" s="3" t="s">
        <v>305</v>
      </c>
      <c r="K1" s="4" t="s">
        <v>308</v>
      </c>
    </row>
    <row r="3" spans="1:11" s="52" customFormat="1" ht="16.8">
      <c r="A3" s="52">
        <v>3</v>
      </c>
      <c r="B3" s="14" t="s">
        <v>153</v>
      </c>
      <c r="C3" s="14" t="s">
        <v>330</v>
      </c>
      <c r="D3" s="50">
        <v>40606</v>
      </c>
      <c r="E3" s="14">
        <v>37</v>
      </c>
      <c r="F3" s="14" t="s">
        <v>234</v>
      </c>
      <c r="G3" s="14" t="s">
        <v>221</v>
      </c>
      <c r="H3" s="51"/>
      <c r="I3" s="51" t="s">
        <v>301</v>
      </c>
      <c r="J3" s="14"/>
      <c r="K3" s="14"/>
    </row>
    <row r="4" spans="1:11" s="52" customFormat="1" ht="16.8">
      <c r="A4" s="52">
        <v>4</v>
      </c>
      <c r="B4" s="14" t="s">
        <v>44</v>
      </c>
      <c r="C4" s="14" t="s">
        <v>330</v>
      </c>
      <c r="D4" s="50">
        <v>39714</v>
      </c>
      <c r="E4" s="14">
        <v>42</v>
      </c>
      <c r="F4" s="14" t="s">
        <v>220</v>
      </c>
      <c r="G4" s="14" t="s">
        <v>220</v>
      </c>
      <c r="H4" s="51"/>
      <c r="I4" s="51" t="s">
        <v>301</v>
      </c>
      <c r="J4" s="14"/>
      <c r="K4" s="14"/>
    </row>
    <row r="5" spans="1:11" s="5" customFormat="1" ht="16.8">
      <c r="B5" s="6" t="s">
        <v>45</v>
      </c>
      <c r="C5" s="6" t="s">
        <v>330</v>
      </c>
      <c r="D5" s="7">
        <v>39692</v>
      </c>
      <c r="E5" s="6">
        <v>42</v>
      </c>
      <c r="F5" s="6" t="s">
        <v>220</v>
      </c>
      <c r="G5" s="6" t="s">
        <v>220</v>
      </c>
      <c r="H5" s="8"/>
      <c r="I5" s="6"/>
      <c r="J5" s="6"/>
      <c r="K5" s="6"/>
    </row>
    <row r="6" spans="1:11" s="61" customFormat="1" ht="16.8">
      <c r="A6" s="61">
        <v>1</v>
      </c>
      <c r="B6" s="62" t="s">
        <v>199</v>
      </c>
      <c r="C6" s="62" t="s">
        <v>330</v>
      </c>
      <c r="D6" s="66">
        <v>38861</v>
      </c>
      <c r="E6" s="62">
        <v>52</v>
      </c>
      <c r="F6" s="62" t="s">
        <v>229</v>
      </c>
      <c r="G6" s="62" t="s">
        <v>235</v>
      </c>
      <c r="H6" s="65" t="s">
        <v>303</v>
      </c>
      <c r="I6" s="65" t="s">
        <v>301</v>
      </c>
      <c r="J6" s="65" t="s">
        <v>301</v>
      </c>
      <c r="K6" s="62"/>
    </row>
    <row r="7" spans="1:11" s="61" customFormat="1" ht="16.8">
      <c r="A7" s="61">
        <v>2</v>
      </c>
      <c r="B7" s="62" t="s">
        <v>205</v>
      </c>
      <c r="C7" s="62" t="s">
        <v>330</v>
      </c>
      <c r="D7" s="66">
        <v>37686</v>
      </c>
      <c r="E7" s="62">
        <v>74</v>
      </c>
      <c r="F7" s="62" t="s">
        <v>278</v>
      </c>
      <c r="G7" s="62" t="s">
        <v>219</v>
      </c>
      <c r="H7" s="65" t="s">
        <v>236</v>
      </c>
      <c r="I7" s="65" t="s">
        <v>301</v>
      </c>
      <c r="J7" s="65" t="s">
        <v>301</v>
      </c>
      <c r="K7" s="62"/>
    </row>
    <row r="8" spans="1:11" s="5" customFormat="1" ht="16.8">
      <c r="B8" s="6" t="s">
        <v>324</v>
      </c>
      <c r="C8" s="6" t="s">
        <v>330</v>
      </c>
      <c r="D8" s="7">
        <v>37598</v>
      </c>
      <c r="E8" s="6"/>
      <c r="F8" s="6"/>
      <c r="G8" s="10"/>
      <c r="H8" s="11"/>
      <c r="I8" s="8"/>
      <c r="J8" s="8" t="s">
        <v>301</v>
      </c>
      <c r="K8" s="6"/>
    </row>
    <row r="12" spans="1:11">
      <c r="C12" t="s">
        <v>444</v>
      </c>
      <c r="D12" t="s">
        <v>447</v>
      </c>
    </row>
    <row r="14" spans="1:11">
      <c r="C14" s="45" t="s">
        <v>454</v>
      </c>
      <c r="D14" t="s">
        <v>452</v>
      </c>
    </row>
    <row r="15" spans="1:11" ht="16.8">
      <c r="B15" s="80" t="s">
        <v>199</v>
      </c>
      <c r="C15" s="45">
        <f>3+2+2</f>
        <v>7</v>
      </c>
      <c r="D15" s="45">
        <f>3+3+2</f>
        <v>8</v>
      </c>
    </row>
    <row r="16" spans="1:11" ht="16.8">
      <c r="B16" s="80" t="s">
        <v>205</v>
      </c>
      <c r="C16" s="45">
        <f>3+2+3+2</f>
        <v>10</v>
      </c>
      <c r="D16" s="45">
        <f>10+3+5+5</f>
        <v>23</v>
      </c>
    </row>
    <row r="17" spans="2:5" s="92" customFormat="1" ht="16.8">
      <c r="B17" s="80" t="s">
        <v>153</v>
      </c>
      <c r="C17" s="107">
        <f>1+2+3</f>
        <v>6</v>
      </c>
      <c r="D17" s="107">
        <f>12+5</f>
        <v>17</v>
      </c>
    </row>
    <row r="18" spans="2:5" s="92" customFormat="1" ht="16.8">
      <c r="B18" s="80" t="s">
        <v>44</v>
      </c>
      <c r="C18" s="107">
        <f>1+2+3</f>
        <v>6</v>
      </c>
      <c r="D18" s="107">
        <f>6+4</f>
        <v>10</v>
      </c>
    </row>
    <row r="19" spans="2:5">
      <c r="C19" s="79">
        <f>SUM(C15:C18)</f>
        <v>29</v>
      </c>
      <c r="D19" s="79">
        <f>SUM(D15:D18)</f>
        <v>58</v>
      </c>
    </row>
    <row r="22" spans="2:5" ht="16.8">
      <c r="B22" s="84" t="s">
        <v>330</v>
      </c>
      <c r="C22" s="85"/>
      <c r="D22" s="86" t="s">
        <v>453</v>
      </c>
      <c r="E22" s="85">
        <f>C19+D19</f>
        <v>87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39CBEA-7BFF-4E13-AA59-2079DB066454}">
  <dimension ref="A1:K19"/>
  <sheetViews>
    <sheetView workbookViewId="0">
      <selection activeCell="D19" sqref="D19"/>
    </sheetView>
  </sheetViews>
  <sheetFormatPr defaultRowHeight="14.4"/>
  <cols>
    <col min="2" max="2" width="22.5546875" customWidth="1"/>
    <col min="3" max="3" width="36.33203125" customWidth="1"/>
    <col min="4" max="4" width="15.21875" customWidth="1"/>
    <col min="6" max="6" width="14.33203125" customWidth="1"/>
    <col min="7" max="7" width="14.77734375" customWidth="1"/>
    <col min="8" max="8" width="22.77734375" bestFit="1" customWidth="1"/>
    <col min="9" max="9" width="18.6640625" bestFit="1" customWidth="1"/>
    <col min="10" max="10" width="10.44140625" bestFit="1" customWidth="1"/>
    <col min="11" max="11" width="9.77734375" bestFit="1" customWidth="1"/>
  </cols>
  <sheetData>
    <row r="1" spans="1:11" s="5" customFormat="1" ht="31.2">
      <c r="B1" s="1" t="s">
        <v>1</v>
      </c>
      <c r="C1" s="1" t="s">
        <v>0</v>
      </c>
      <c r="D1" s="1" t="s">
        <v>215</v>
      </c>
      <c r="E1" s="1" t="s">
        <v>223</v>
      </c>
      <c r="F1" s="1" t="s">
        <v>216</v>
      </c>
      <c r="G1" s="1" t="s">
        <v>217</v>
      </c>
      <c r="H1" s="2" t="s">
        <v>312</v>
      </c>
      <c r="I1" s="2" t="s">
        <v>306</v>
      </c>
      <c r="J1" s="3" t="s">
        <v>305</v>
      </c>
      <c r="K1" s="4" t="s">
        <v>308</v>
      </c>
    </row>
    <row r="3" spans="1:11" s="5" customFormat="1" ht="16.8">
      <c r="B3" s="6" t="s">
        <v>174</v>
      </c>
      <c r="C3" s="6" t="s">
        <v>130</v>
      </c>
      <c r="D3" s="7">
        <v>39283</v>
      </c>
      <c r="E3" s="6">
        <v>47</v>
      </c>
      <c r="F3" s="6" t="s">
        <v>220</v>
      </c>
      <c r="G3" s="6"/>
      <c r="H3" s="8"/>
      <c r="I3" s="6"/>
      <c r="J3" s="6"/>
      <c r="K3" s="6"/>
    </row>
    <row r="4" spans="1:11" s="5" customFormat="1" ht="16.8">
      <c r="B4" s="6" t="s">
        <v>175</v>
      </c>
      <c r="C4" s="6" t="s">
        <v>130</v>
      </c>
      <c r="D4" s="7">
        <v>38904</v>
      </c>
      <c r="E4" s="6">
        <v>57</v>
      </c>
      <c r="F4" s="6" t="s">
        <v>235</v>
      </c>
      <c r="G4" s="6"/>
      <c r="H4" s="8"/>
      <c r="I4" s="6"/>
      <c r="J4" s="6"/>
      <c r="K4" s="6"/>
    </row>
    <row r="5" spans="1:11" s="5" customFormat="1" ht="16.8">
      <c r="B5" s="6" t="s">
        <v>155</v>
      </c>
      <c r="C5" s="6" t="s">
        <v>130</v>
      </c>
      <c r="D5" s="7">
        <v>38681</v>
      </c>
      <c r="E5" s="6">
        <v>46</v>
      </c>
      <c r="F5" s="6" t="s">
        <v>235</v>
      </c>
      <c r="G5" s="6"/>
      <c r="H5" s="8"/>
      <c r="I5" s="8"/>
      <c r="J5" s="6"/>
      <c r="K5" s="6"/>
    </row>
    <row r="6" spans="1:11" s="61" customFormat="1" ht="16.8">
      <c r="A6" s="61">
        <v>1</v>
      </c>
      <c r="B6" s="62" t="s">
        <v>159</v>
      </c>
      <c r="C6" s="62" t="s">
        <v>130</v>
      </c>
      <c r="D6" s="66">
        <v>38538</v>
      </c>
      <c r="E6" s="62">
        <v>55</v>
      </c>
      <c r="F6" s="62" t="s">
        <v>231</v>
      </c>
      <c r="G6" s="62"/>
      <c r="H6" s="65"/>
      <c r="I6" s="65" t="s">
        <v>301</v>
      </c>
      <c r="J6" s="65" t="s">
        <v>301</v>
      </c>
      <c r="K6" s="62"/>
    </row>
    <row r="7" spans="1:11" s="5" customFormat="1" ht="16.8">
      <c r="B7" s="6" t="s">
        <v>182</v>
      </c>
      <c r="C7" s="6" t="s">
        <v>130</v>
      </c>
      <c r="D7" s="7">
        <v>37876</v>
      </c>
      <c r="E7" s="6">
        <v>57</v>
      </c>
      <c r="F7" s="6" t="s">
        <v>251</v>
      </c>
      <c r="G7" s="6"/>
      <c r="H7" s="8"/>
      <c r="I7" s="6"/>
      <c r="J7" s="6"/>
      <c r="K7" s="6"/>
    </row>
    <row r="8" spans="1:11" s="5" customFormat="1" ht="16.8">
      <c r="B8" s="6" t="s">
        <v>186</v>
      </c>
      <c r="C8" s="6" t="s">
        <v>130</v>
      </c>
      <c r="D8" s="7">
        <v>37683</v>
      </c>
      <c r="E8" s="6">
        <v>94</v>
      </c>
      <c r="F8" s="6" t="s">
        <v>220</v>
      </c>
      <c r="G8" s="6"/>
      <c r="H8" s="8"/>
      <c r="I8" s="6"/>
      <c r="J8" s="6"/>
      <c r="K8" s="6"/>
    </row>
    <row r="9" spans="1:11" s="5" customFormat="1" ht="16.8">
      <c r="B9" s="6" t="s">
        <v>131</v>
      </c>
      <c r="C9" s="6" t="s">
        <v>130</v>
      </c>
      <c r="D9" s="7">
        <v>37211</v>
      </c>
      <c r="E9" s="6">
        <v>56</v>
      </c>
      <c r="F9" s="6" t="s">
        <v>249</v>
      </c>
      <c r="G9" s="6"/>
      <c r="H9" s="8"/>
      <c r="I9" s="6"/>
      <c r="J9" s="6"/>
      <c r="K9" s="6"/>
    </row>
    <row r="13" spans="1:11">
      <c r="C13" t="s">
        <v>444</v>
      </c>
      <c r="D13" t="s">
        <v>446</v>
      </c>
    </row>
    <row r="15" spans="1:11">
      <c r="C15" s="45" t="s">
        <v>454</v>
      </c>
      <c r="D15" t="s">
        <v>452</v>
      </c>
    </row>
    <row r="16" spans="1:11" ht="16.8">
      <c r="B16" s="80" t="s">
        <v>159</v>
      </c>
      <c r="C16" s="45">
        <f>3+2</f>
        <v>5</v>
      </c>
      <c r="D16" s="45">
        <f>10+10</f>
        <v>20</v>
      </c>
    </row>
    <row r="17" spans="2:5">
      <c r="B17" s="53"/>
    </row>
    <row r="18" spans="2:5">
      <c r="B18" s="53"/>
    </row>
    <row r="19" spans="2:5" ht="16.8">
      <c r="B19" s="84" t="s">
        <v>130</v>
      </c>
      <c r="C19" s="75"/>
      <c r="D19" s="86" t="s">
        <v>453</v>
      </c>
      <c r="E19" s="75">
        <f>D16+C16</f>
        <v>25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A59C95-D3BE-4B6B-8DBA-F4EF45580E90}">
  <dimension ref="A1:K21"/>
  <sheetViews>
    <sheetView workbookViewId="0">
      <selection activeCell="D21" sqref="D21"/>
    </sheetView>
  </sheetViews>
  <sheetFormatPr defaultRowHeight="14.4"/>
  <cols>
    <col min="2" max="2" width="31.109375" customWidth="1"/>
    <col min="3" max="3" width="40.6640625" bestFit="1" customWidth="1"/>
    <col min="4" max="4" width="15.88671875" customWidth="1"/>
    <col min="6" max="6" width="14.6640625" customWidth="1"/>
    <col min="7" max="7" width="11.77734375" customWidth="1"/>
    <col min="8" max="8" width="22.77734375" bestFit="1" customWidth="1"/>
    <col min="9" max="9" width="18.6640625" bestFit="1" customWidth="1"/>
  </cols>
  <sheetData>
    <row r="1" spans="1:11" s="5" customFormat="1" ht="31.2">
      <c r="B1" s="1" t="s">
        <v>1</v>
      </c>
      <c r="C1" s="1" t="s">
        <v>0</v>
      </c>
      <c r="D1" s="1" t="s">
        <v>215</v>
      </c>
      <c r="E1" s="1" t="s">
        <v>223</v>
      </c>
      <c r="F1" s="1" t="s">
        <v>216</v>
      </c>
      <c r="G1" s="1" t="s">
        <v>217</v>
      </c>
      <c r="H1" s="2" t="s">
        <v>312</v>
      </c>
      <c r="I1" s="2" t="s">
        <v>306</v>
      </c>
      <c r="J1" s="3" t="s">
        <v>305</v>
      </c>
      <c r="K1" s="4" t="s">
        <v>308</v>
      </c>
    </row>
    <row r="3" spans="1:11" s="5" customFormat="1" ht="16.8">
      <c r="A3" s="61">
        <v>1</v>
      </c>
      <c r="B3" s="14" t="s">
        <v>269</v>
      </c>
      <c r="C3" s="14" t="s">
        <v>7</v>
      </c>
      <c r="D3" s="50">
        <v>40410</v>
      </c>
      <c r="E3" s="14">
        <v>32</v>
      </c>
      <c r="F3" s="14" t="s">
        <v>226</v>
      </c>
      <c r="G3" s="14" t="s">
        <v>234</v>
      </c>
      <c r="H3" s="51"/>
      <c r="I3" s="14"/>
      <c r="J3" s="54" t="s">
        <v>301</v>
      </c>
      <c r="K3" s="6"/>
    </row>
    <row r="4" spans="1:11" s="5" customFormat="1" ht="16.8">
      <c r="B4" s="6" t="s">
        <v>169</v>
      </c>
      <c r="C4" s="6" t="s">
        <v>7</v>
      </c>
      <c r="D4" s="7">
        <v>40013</v>
      </c>
      <c r="E4" s="6">
        <v>37</v>
      </c>
      <c r="F4" s="6" t="s">
        <v>242</v>
      </c>
      <c r="G4" s="6"/>
      <c r="H4" s="8"/>
      <c r="I4" s="6"/>
      <c r="J4" s="6"/>
      <c r="K4" s="6"/>
    </row>
    <row r="5" spans="1:11" s="5" customFormat="1" ht="16.8">
      <c r="A5" s="61">
        <v>2</v>
      </c>
      <c r="B5" s="14" t="s">
        <v>198</v>
      </c>
      <c r="C5" s="14" t="s">
        <v>7</v>
      </c>
      <c r="D5" s="50">
        <v>38778</v>
      </c>
      <c r="E5" s="14">
        <v>52</v>
      </c>
      <c r="F5" s="14" t="s">
        <v>222</v>
      </c>
      <c r="G5" s="14"/>
      <c r="H5" s="51"/>
      <c r="I5" s="54" t="s">
        <v>301</v>
      </c>
      <c r="J5" s="54" t="s">
        <v>301</v>
      </c>
      <c r="K5" s="6"/>
    </row>
    <row r="6" spans="1:11" s="5" customFormat="1" ht="16.8">
      <c r="B6" s="6" t="s">
        <v>160</v>
      </c>
      <c r="C6" s="6" t="s">
        <v>7</v>
      </c>
      <c r="D6" s="7">
        <v>38663</v>
      </c>
      <c r="E6" s="6">
        <v>60</v>
      </c>
      <c r="F6" s="6" t="s">
        <v>235</v>
      </c>
      <c r="G6" s="6"/>
      <c r="H6" s="8"/>
      <c r="I6" s="15" t="s">
        <v>301</v>
      </c>
      <c r="J6" s="6"/>
      <c r="K6" s="6"/>
    </row>
    <row r="7" spans="1:11" s="61" customFormat="1" ht="16.8">
      <c r="A7" s="61">
        <v>3</v>
      </c>
      <c r="B7" s="62" t="s">
        <v>102</v>
      </c>
      <c r="C7" s="62" t="s">
        <v>7</v>
      </c>
      <c r="D7" s="66">
        <v>37321</v>
      </c>
      <c r="E7" s="62">
        <v>69</v>
      </c>
      <c r="F7" s="62" t="s">
        <v>235</v>
      </c>
      <c r="G7" s="62" t="s">
        <v>220</v>
      </c>
      <c r="H7" s="65"/>
      <c r="I7" s="67" t="s">
        <v>301</v>
      </c>
      <c r="J7" s="62"/>
      <c r="K7" s="62"/>
    </row>
    <row r="8" spans="1:11" s="61" customFormat="1" ht="16.8">
      <c r="A8" s="61">
        <v>4</v>
      </c>
      <c r="B8" s="62" t="s">
        <v>271</v>
      </c>
      <c r="C8" s="62" t="s">
        <v>7</v>
      </c>
      <c r="D8" s="66">
        <v>37316</v>
      </c>
      <c r="E8" s="62">
        <v>67</v>
      </c>
      <c r="F8" s="62" t="s">
        <v>240</v>
      </c>
      <c r="G8" s="62"/>
      <c r="H8" s="65"/>
      <c r="I8" s="62"/>
      <c r="J8" s="71" t="s">
        <v>304</v>
      </c>
      <c r="K8" s="65" t="s">
        <v>301</v>
      </c>
    </row>
    <row r="12" spans="1:11">
      <c r="C12" t="s">
        <v>444</v>
      </c>
      <c r="D12" t="s">
        <v>447</v>
      </c>
    </row>
    <row r="14" spans="1:11">
      <c r="C14" s="45" t="s">
        <v>454</v>
      </c>
      <c r="D14" t="s">
        <v>452</v>
      </c>
    </row>
    <row r="15" spans="1:11" ht="16.8">
      <c r="B15" s="80" t="s">
        <v>102</v>
      </c>
      <c r="C15" s="45">
        <f>3+2+1</f>
        <v>6</v>
      </c>
      <c r="D15" s="45">
        <f>6+3+2+2</f>
        <v>13</v>
      </c>
    </row>
    <row r="16" spans="1:11" ht="16.8">
      <c r="B16" s="80" t="s">
        <v>271</v>
      </c>
      <c r="C16" s="45">
        <f>3+2</f>
        <v>5</v>
      </c>
      <c r="D16" s="45">
        <f>3</f>
        <v>3</v>
      </c>
    </row>
    <row r="17" spans="2:5" ht="16.8">
      <c r="B17" s="80" t="s">
        <v>198</v>
      </c>
      <c r="C17" s="45">
        <f>1+1+3</f>
        <v>5</v>
      </c>
      <c r="D17" s="45">
        <v>6</v>
      </c>
    </row>
    <row r="18" spans="2:5" ht="16.8">
      <c r="B18" s="80" t="s">
        <v>269</v>
      </c>
      <c r="C18" s="45">
        <f>3+2+1</f>
        <v>6</v>
      </c>
      <c r="D18" s="45">
        <f>3+6+2+3</f>
        <v>14</v>
      </c>
    </row>
    <row r="19" spans="2:5" ht="16.8">
      <c r="B19" s="80"/>
      <c r="C19" s="45">
        <f>SUM(C15:C18)</f>
        <v>22</v>
      </c>
      <c r="D19" s="45">
        <f>SUM(D15:D18)</f>
        <v>36</v>
      </c>
    </row>
    <row r="20" spans="2:5">
      <c r="B20" s="53"/>
    </row>
    <row r="21" spans="2:5" ht="16.8">
      <c r="B21" s="84" t="s">
        <v>7</v>
      </c>
      <c r="C21" s="75"/>
      <c r="D21" s="86" t="s">
        <v>453</v>
      </c>
      <c r="E21" s="75">
        <f>C19+D19</f>
        <v>58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82"/>
  <sheetViews>
    <sheetView zoomScale="60" zoomScaleNormal="60" workbookViewId="0">
      <selection activeCell="C2" sqref="C2"/>
    </sheetView>
  </sheetViews>
  <sheetFormatPr defaultColWidth="12.21875" defaultRowHeight="14.4"/>
  <cols>
    <col min="1" max="1" width="4.77734375" customWidth="1"/>
    <col min="2" max="2" width="31.44140625" customWidth="1"/>
    <col min="3" max="3" width="50.44140625" bestFit="1" customWidth="1"/>
    <col min="4" max="4" width="26.21875" style="107" bestFit="1" customWidth="1"/>
    <col min="5" max="5" width="19.77734375" style="107" bestFit="1" customWidth="1"/>
    <col min="6" max="7" width="19.77734375" bestFit="1" customWidth="1"/>
    <col min="8" max="9" width="25.77734375" style="45" customWidth="1"/>
    <col min="10" max="10" width="13.77734375" bestFit="1" customWidth="1"/>
    <col min="12" max="12" width="25.77734375" style="45" customWidth="1"/>
    <col min="14" max="14" width="16.77734375" bestFit="1" customWidth="1"/>
  </cols>
  <sheetData>
    <row r="1" spans="2:14" ht="31.2">
      <c r="B1" s="28" t="s">
        <v>1</v>
      </c>
      <c r="C1" s="28" t="s">
        <v>0</v>
      </c>
      <c r="D1" s="100" t="s">
        <v>215</v>
      </c>
      <c r="E1" s="100" t="s">
        <v>223</v>
      </c>
      <c r="F1" s="28" t="s">
        <v>216</v>
      </c>
      <c r="G1" s="28" t="s">
        <v>217</v>
      </c>
      <c r="H1" s="29" t="s">
        <v>312</v>
      </c>
      <c r="I1" s="29" t="s">
        <v>306</v>
      </c>
      <c r="J1" s="30" t="s">
        <v>305</v>
      </c>
      <c r="K1" s="31" t="s">
        <v>308</v>
      </c>
      <c r="L1" s="29" t="s">
        <v>340</v>
      </c>
      <c r="M1" s="30" t="s">
        <v>341</v>
      </c>
      <c r="N1" s="30" t="s">
        <v>342</v>
      </c>
    </row>
    <row r="2" spans="2:14" ht="18.600000000000001" customHeight="1">
      <c r="B2" s="32" t="s">
        <v>154</v>
      </c>
      <c r="C2" s="32" t="s">
        <v>124</v>
      </c>
      <c r="D2" s="36">
        <v>40079</v>
      </c>
      <c r="E2" s="33">
        <v>42</v>
      </c>
      <c r="F2" s="32" t="s">
        <v>254</v>
      </c>
      <c r="G2" s="32"/>
      <c r="H2" s="33"/>
      <c r="I2" s="33" t="s">
        <v>301</v>
      </c>
      <c r="J2" s="32"/>
      <c r="K2" s="32"/>
      <c r="L2" s="33"/>
      <c r="M2" s="32"/>
      <c r="N2" s="32"/>
    </row>
    <row r="3" spans="2:14" ht="16.8">
      <c r="B3" s="32" t="s">
        <v>272</v>
      </c>
      <c r="C3" s="32" t="s">
        <v>124</v>
      </c>
      <c r="D3" s="36">
        <v>37393</v>
      </c>
      <c r="E3" s="33">
        <v>57</v>
      </c>
      <c r="F3" s="32" t="s">
        <v>254</v>
      </c>
      <c r="G3" s="32"/>
      <c r="H3" s="33"/>
      <c r="I3" s="32"/>
      <c r="J3" s="32"/>
      <c r="K3" s="33" t="s">
        <v>301</v>
      </c>
      <c r="L3" s="33"/>
      <c r="M3" s="32"/>
      <c r="N3" s="32"/>
    </row>
    <row r="4" spans="2:14" ht="16.8">
      <c r="B4" s="32" t="s">
        <v>343</v>
      </c>
      <c r="C4" s="32" t="s">
        <v>124</v>
      </c>
      <c r="D4" s="36">
        <v>31960</v>
      </c>
      <c r="E4" s="33">
        <v>71</v>
      </c>
      <c r="F4" s="32" t="s">
        <v>237</v>
      </c>
      <c r="G4" s="32"/>
      <c r="H4" s="33"/>
      <c r="I4" s="32"/>
      <c r="J4" s="32"/>
      <c r="K4" s="33" t="s">
        <v>301</v>
      </c>
      <c r="L4" s="33"/>
      <c r="M4" s="32"/>
      <c r="N4" s="32"/>
    </row>
    <row r="5" spans="2:14" ht="16.8">
      <c r="B5" s="32" t="s">
        <v>138</v>
      </c>
      <c r="C5" s="32" t="s">
        <v>124</v>
      </c>
      <c r="D5" s="87" t="s">
        <v>276</v>
      </c>
      <c r="E5" s="33">
        <v>75</v>
      </c>
      <c r="F5" s="32" t="s">
        <v>240</v>
      </c>
      <c r="G5" s="32"/>
      <c r="H5" s="33"/>
      <c r="I5" s="32"/>
      <c r="J5" s="32"/>
      <c r="K5" s="32"/>
      <c r="L5" s="33"/>
      <c r="M5" s="32"/>
      <c r="N5" s="32"/>
    </row>
    <row r="6" spans="2:14" ht="16.8">
      <c r="B6" s="32" t="s">
        <v>176</v>
      </c>
      <c r="C6" s="32" t="s">
        <v>124</v>
      </c>
      <c r="D6" s="36">
        <v>38615</v>
      </c>
      <c r="E6" s="33">
        <v>63</v>
      </c>
      <c r="F6" s="32" t="s">
        <v>245</v>
      </c>
      <c r="G6" s="32"/>
      <c r="H6" s="33"/>
      <c r="I6" s="32"/>
      <c r="J6" s="32"/>
      <c r="K6" s="32"/>
      <c r="L6" s="33"/>
      <c r="M6" s="32"/>
      <c r="N6" s="32"/>
    </row>
    <row r="7" spans="2:14" ht="16.8">
      <c r="B7" s="32" t="s">
        <v>344</v>
      </c>
      <c r="C7" s="32" t="s">
        <v>124</v>
      </c>
      <c r="D7" s="36">
        <v>35794</v>
      </c>
      <c r="E7" s="33">
        <v>79</v>
      </c>
      <c r="F7" s="32" t="s">
        <v>254</v>
      </c>
      <c r="G7" s="32"/>
      <c r="H7" s="33"/>
      <c r="I7" s="32"/>
      <c r="J7" s="32"/>
      <c r="K7" s="32"/>
      <c r="L7" s="33"/>
      <c r="M7" s="32"/>
      <c r="N7" s="32"/>
    </row>
    <row r="8" spans="2:14" ht="16.8">
      <c r="B8" s="32" t="s">
        <v>345</v>
      </c>
      <c r="C8" s="32" t="s">
        <v>124</v>
      </c>
      <c r="D8" s="36">
        <v>29417</v>
      </c>
      <c r="E8" s="33">
        <v>91</v>
      </c>
      <c r="F8" s="32" t="s">
        <v>263</v>
      </c>
      <c r="G8" s="32"/>
      <c r="H8" s="33"/>
      <c r="I8" s="32"/>
      <c r="J8" s="32"/>
      <c r="K8" s="32"/>
      <c r="L8" s="33"/>
      <c r="M8" s="32"/>
      <c r="N8" s="32"/>
    </row>
    <row r="9" spans="2:14" ht="16.8">
      <c r="B9" s="32" t="s">
        <v>346</v>
      </c>
      <c r="C9" s="32" t="s">
        <v>17</v>
      </c>
      <c r="D9" s="33"/>
      <c r="E9" s="33"/>
      <c r="F9" s="32"/>
      <c r="G9" s="34"/>
      <c r="H9" s="35"/>
      <c r="I9" s="33"/>
      <c r="J9" s="33" t="s">
        <v>301</v>
      </c>
      <c r="K9" s="32"/>
      <c r="L9" s="35"/>
      <c r="M9" s="32"/>
      <c r="N9" s="33"/>
    </row>
    <row r="10" spans="2:14" ht="16.8">
      <c r="B10" s="32" t="s">
        <v>150</v>
      </c>
      <c r="C10" s="32" t="s">
        <v>17</v>
      </c>
      <c r="D10" s="36">
        <v>35866</v>
      </c>
      <c r="E10" s="33">
        <v>71</v>
      </c>
      <c r="F10" s="32" t="s">
        <v>240</v>
      </c>
      <c r="G10" s="32"/>
      <c r="H10" s="33"/>
      <c r="I10" s="32"/>
      <c r="J10" s="32"/>
      <c r="K10" s="32"/>
      <c r="L10" s="33"/>
      <c r="M10" s="32"/>
      <c r="N10" s="32"/>
    </row>
    <row r="11" spans="2:14" ht="16.8">
      <c r="B11" s="32" t="s">
        <v>18</v>
      </c>
      <c r="C11" s="32" t="s">
        <v>17</v>
      </c>
      <c r="D11" s="36">
        <v>36225</v>
      </c>
      <c r="E11" s="33">
        <v>91</v>
      </c>
      <c r="F11" s="32" t="s">
        <v>288</v>
      </c>
      <c r="G11" s="32" t="s">
        <v>239</v>
      </c>
      <c r="H11" s="33"/>
      <c r="I11" s="33"/>
      <c r="J11" s="33" t="s">
        <v>301</v>
      </c>
      <c r="K11" s="32"/>
      <c r="L11" s="33"/>
      <c r="M11" s="32"/>
      <c r="N11" s="32"/>
    </row>
    <row r="12" spans="2:14" ht="16.8">
      <c r="B12" s="32" t="s">
        <v>140</v>
      </c>
      <c r="C12" s="32" t="s">
        <v>347</v>
      </c>
      <c r="D12" s="36">
        <v>38504</v>
      </c>
      <c r="E12" s="33">
        <v>81</v>
      </c>
      <c r="F12" s="32" t="s">
        <v>218</v>
      </c>
      <c r="G12" s="32"/>
      <c r="H12" s="33"/>
      <c r="I12" s="32"/>
      <c r="J12" s="32"/>
      <c r="K12" s="32"/>
      <c r="L12" s="33"/>
      <c r="M12" s="32"/>
      <c r="N12" s="32"/>
    </row>
    <row r="13" spans="2:14" ht="16.8">
      <c r="B13" s="32" t="s">
        <v>136</v>
      </c>
      <c r="C13" s="32" t="s">
        <v>347</v>
      </c>
      <c r="D13" s="36">
        <v>38259</v>
      </c>
      <c r="E13" s="33">
        <v>63</v>
      </c>
      <c r="F13" s="32" t="s">
        <v>227</v>
      </c>
      <c r="G13" s="32"/>
      <c r="H13" s="33"/>
      <c r="I13" s="32"/>
      <c r="J13" s="32"/>
      <c r="K13" s="32"/>
      <c r="L13" s="33"/>
      <c r="M13" s="32"/>
      <c r="N13" s="32"/>
    </row>
    <row r="14" spans="2:14" ht="16.8">
      <c r="B14" s="32" t="s">
        <v>139</v>
      </c>
      <c r="C14" s="32" t="s">
        <v>347</v>
      </c>
      <c r="D14" s="36">
        <v>37975</v>
      </c>
      <c r="E14" s="33">
        <v>81</v>
      </c>
      <c r="F14" s="32" t="s">
        <v>227</v>
      </c>
      <c r="G14" s="32"/>
      <c r="H14" s="33"/>
      <c r="I14" s="32"/>
      <c r="J14" s="32"/>
      <c r="K14" s="32"/>
      <c r="L14" s="33"/>
      <c r="M14" s="32"/>
      <c r="N14" s="32"/>
    </row>
    <row r="15" spans="2:14" ht="16.8">
      <c r="B15" s="32" t="s">
        <v>132</v>
      </c>
      <c r="C15" s="32" t="s">
        <v>347</v>
      </c>
      <c r="D15" s="36">
        <v>37451</v>
      </c>
      <c r="E15" s="33">
        <v>65</v>
      </c>
      <c r="F15" s="32" t="s">
        <v>227</v>
      </c>
      <c r="G15" s="32"/>
      <c r="H15" s="33"/>
      <c r="I15" s="32"/>
      <c r="J15" s="32"/>
      <c r="K15" s="32"/>
      <c r="L15" s="33"/>
      <c r="M15" s="32"/>
      <c r="N15" s="32"/>
    </row>
    <row r="16" spans="2:14" ht="16.8">
      <c r="B16" s="32" t="s">
        <v>134</v>
      </c>
      <c r="C16" s="32" t="s">
        <v>347</v>
      </c>
      <c r="D16" s="36">
        <v>38203</v>
      </c>
      <c r="E16" s="33">
        <v>60</v>
      </c>
      <c r="F16" s="32" t="s">
        <v>227</v>
      </c>
      <c r="G16" s="32"/>
      <c r="H16" s="33"/>
      <c r="I16" s="32"/>
      <c r="J16" s="32"/>
      <c r="K16" s="32"/>
      <c r="L16" s="33"/>
      <c r="M16" s="32"/>
      <c r="N16" s="32"/>
    </row>
    <row r="17" spans="2:14" ht="16.8">
      <c r="B17" s="32" t="s">
        <v>348</v>
      </c>
      <c r="C17" s="32" t="s">
        <v>347</v>
      </c>
      <c r="D17" s="36">
        <v>33894</v>
      </c>
      <c r="E17" s="33">
        <v>63.5</v>
      </c>
      <c r="F17" s="32" t="s">
        <v>218</v>
      </c>
      <c r="G17" s="32"/>
      <c r="H17" s="36" t="s">
        <v>301</v>
      </c>
      <c r="I17" s="33"/>
      <c r="J17" s="32"/>
      <c r="K17" s="33" t="s">
        <v>301</v>
      </c>
      <c r="L17" s="36" t="s">
        <v>301</v>
      </c>
      <c r="M17" s="32"/>
      <c r="N17" s="36" t="s">
        <v>301</v>
      </c>
    </row>
    <row r="18" spans="2:14" ht="16.8">
      <c r="B18" s="32" t="s">
        <v>144</v>
      </c>
      <c r="C18" s="32" t="s">
        <v>349</v>
      </c>
      <c r="D18" s="36">
        <v>37256</v>
      </c>
      <c r="E18" s="33">
        <v>60</v>
      </c>
      <c r="F18" s="32"/>
      <c r="G18" s="32"/>
      <c r="H18" s="33"/>
      <c r="I18" s="33"/>
      <c r="J18" s="32"/>
      <c r="K18" s="33" t="s">
        <v>301</v>
      </c>
      <c r="L18" s="33"/>
      <c r="M18" s="33" t="s">
        <v>301</v>
      </c>
      <c r="N18" s="32"/>
    </row>
    <row r="19" spans="2:14" ht="16.8">
      <c r="B19" s="32" t="s">
        <v>145</v>
      </c>
      <c r="C19" s="32" t="s">
        <v>349</v>
      </c>
      <c r="D19" s="36">
        <v>34933</v>
      </c>
      <c r="E19" s="33">
        <v>60</v>
      </c>
      <c r="F19" s="32" t="s">
        <v>240</v>
      </c>
      <c r="G19" s="32"/>
      <c r="H19" s="33"/>
      <c r="I19" s="32"/>
      <c r="J19" s="32"/>
      <c r="K19" s="33" t="s">
        <v>301</v>
      </c>
      <c r="L19" s="33"/>
      <c r="M19" s="32"/>
      <c r="N19" s="32"/>
    </row>
    <row r="20" spans="2:14" ht="16.8">
      <c r="B20" s="32" t="s">
        <v>350</v>
      </c>
      <c r="C20" s="32" t="s">
        <v>349</v>
      </c>
      <c r="D20" s="33"/>
      <c r="E20" s="33">
        <v>52</v>
      </c>
      <c r="F20" s="32"/>
      <c r="G20" s="34"/>
      <c r="H20" s="35"/>
      <c r="I20" s="33"/>
      <c r="J20" s="32"/>
      <c r="K20" s="33" t="s">
        <v>301</v>
      </c>
      <c r="L20" s="35" t="s">
        <v>218</v>
      </c>
      <c r="M20" s="32"/>
      <c r="N20" s="36" t="s">
        <v>351</v>
      </c>
    </row>
    <row r="21" spans="2:14" s="109" customFormat="1" ht="16.8">
      <c r="B21" s="113" t="s">
        <v>127</v>
      </c>
      <c r="C21" s="113" t="s">
        <v>349</v>
      </c>
      <c r="D21" s="114">
        <v>38419</v>
      </c>
      <c r="E21" s="115">
        <v>48</v>
      </c>
      <c r="F21" s="113" t="s">
        <v>227</v>
      </c>
      <c r="G21" s="113"/>
      <c r="H21" s="115" t="s">
        <v>457</v>
      </c>
      <c r="I21" s="115"/>
      <c r="J21" s="113"/>
      <c r="K21" s="115" t="s">
        <v>301</v>
      </c>
      <c r="L21" s="115" t="s">
        <v>303</v>
      </c>
      <c r="M21" s="113"/>
      <c r="N21" s="114"/>
    </row>
    <row r="22" spans="2:14" ht="16.8">
      <c r="B22" s="32" t="s">
        <v>185</v>
      </c>
      <c r="C22" s="32" t="s">
        <v>349</v>
      </c>
      <c r="D22" s="36">
        <v>38104</v>
      </c>
      <c r="E22" s="33">
        <v>94</v>
      </c>
      <c r="F22" s="32" t="s">
        <v>236</v>
      </c>
      <c r="G22" s="32"/>
      <c r="H22" s="33"/>
      <c r="I22" s="32"/>
      <c r="J22" s="32"/>
      <c r="K22" s="32"/>
      <c r="L22" s="33"/>
      <c r="M22" s="33" t="s">
        <v>303</v>
      </c>
      <c r="N22" s="32"/>
    </row>
    <row r="23" spans="2:14" ht="16.8">
      <c r="B23" s="32" t="s">
        <v>126</v>
      </c>
      <c r="C23" s="32" t="s">
        <v>125</v>
      </c>
      <c r="D23" s="36">
        <v>38791</v>
      </c>
      <c r="E23" s="33">
        <v>56</v>
      </c>
      <c r="F23" s="32" t="s">
        <v>218</v>
      </c>
      <c r="G23" s="32"/>
      <c r="H23" s="33"/>
      <c r="I23" s="32"/>
      <c r="J23" s="32"/>
      <c r="K23" s="32"/>
      <c r="L23" s="33"/>
      <c r="M23" s="32"/>
      <c r="N23" s="32"/>
    </row>
    <row r="24" spans="2:14" ht="16.8">
      <c r="B24" s="32" t="s">
        <v>352</v>
      </c>
      <c r="C24" s="32" t="s">
        <v>125</v>
      </c>
      <c r="D24" s="36">
        <v>34413</v>
      </c>
      <c r="E24" s="33">
        <v>75</v>
      </c>
      <c r="F24" s="32" t="s">
        <v>240</v>
      </c>
      <c r="G24" s="32"/>
      <c r="H24" s="33"/>
      <c r="I24" s="32"/>
      <c r="J24" s="32"/>
      <c r="K24" s="32"/>
      <c r="L24" s="33"/>
      <c r="M24" s="32"/>
      <c r="N24" s="32"/>
    </row>
    <row r="25" spans="2:14" ht="16.8">
      <c r="B25" s="32" t="s">
        <v>267</v>
      </c>
      <c r="C25" s="32" t="s">
        <v>125</v>
      </c>
      <c r="D25" s="36">
        <v>38396</v>
      </c>
      <c r="E25" s="33">
        <v>67</v>
      </c>
      <c r="F25" s="32" t="s">
        <v>237</v>
      </c>
      <c r="G25" s="32"/>
      <c r="H25" s="33"/>
      <c r="I25" s="32"/>
      <c r="J25" s="32"/>
      <c r="K25" s="32"/>
      <c r="L25" s="33"/>
      <c r="M25" s="32"/>
      <c r="N25" s="32"/>
    </row>
    <row r="26" spans="2:14" ht="16.8">
      <c r="B26" s="32" t="s">
        <v>170</v>
      </c>
      <c r="C26" s="32" t="s">
        <v>125</v>
      </c>
      <c r="D26" s="36">
        <v>41568</v>
      </c>
      <c r="E26" s="33">
        <v>37</v>
      </c>
      <c r="F26" s="32" t="s">
        <v>264</v>
      </c>
      <c r="G26" s="32"/>
      <c r="H26" s="33"/>
      <c r="I26" s="32"/>
      <c r="J26" s="32"/>
      <c r="K26" s="32"/>
      <c r="L26" s="33"/>
      <c r="M26" s="32"/>
      <c r="N26" s="32"/>
    </row>
    <row r="27" spans="2:14" ht="16.8">
      <c r="B27" s="32" t="s">
        <v>27</v>
      </c>
      <c r="C27" s="32" t="s">
        <v>26</v>
      </c>
      <c r="D27" s="87" t="s">
        <v>276</v>
      </c>
      <c r="E27" s="33">
        <v>71</v>
      </c>
      <c r="F27" s="32" t="s">
        <v>218</v>
      </c>
      <c r="G27" s="32" t="s">
        <v>218</v>
      </c>
      <c r="H27" s="33"/>
      <c r="I27" s="32"/>
      <c r="J27" s="32"/>
      <c r="K27" s="32"/>
      <c r="L27" s="33"/>
      <c r="M27" s="32"/>
      <c r="N27" s="32"/>
    </row>
    <row r="28" spans="2:14" ht="16.8">
      <c r="B28" s="32" t="s">
        <v>33</v>
      </c>
      <c r="C28" s="32" t="s">
        <v>26</v>
      </c>
      <c r="D28" s="87" t="s">
        <v>276</v>
      </c>
      <c r="E28" s="33">
        <v>91</v>
      </c>
      <c r="F28" s="32" t="s">
        <v>218</v>
      </c>
      <c r="G28" s="32" t="s">
        <v>218</v>
      </c>
      <c r="H28" s="33"/>
      <c r="I28" s="32"/>
      <c r="J28" s="32"/>
      <c r="K28" s="32"/>
      <c r="L28" s="33"/>
      <c r="M28" s="32"/>
      <c r="N28" s="32"/>
    </row>
    <row r="29" spans="2:14" ht="16.8">
      <c r="B29" s="32" t="s">
        <v>20</v>
      </c>
      <c r="C29" s="32" t="s">
        <v>353</v>
      </c>
      <c r="D29" s="36">
        <v>38418</v>
      </c>
      <c r="E29" s="33">
        <v>54</v>
      </c>
      <c r="F29" s="32" t="s">
        <v>278</v>
      </c>
      <c r="G29" s="32" t="s">
        <v>292</v>
      </c>
      <c r="H29" s="33"/>
      <c r="I29" s="33" t="s">
        <v>301</v>
      </c>
      <c r="J29" s="33" t="s">
        <v>301</v>
      </c>
      <c r="K29" s="32"/>
      <c r="L29" s="33" t="s">
        <v>303</v>
      </c>
      <c r="M29" s="32"/>
      <c r="N29" s="33" t="s">
        <v>301</v>
      </c>
    </row>
    <row r="30" spans="2:14" ht="16.8">
      <c r="B30" s="32" t="s">
        <v>354</v>
      </c>
      <c r="C30" s="32" t="s">
        <v>353</v>
      </c>
      <c r="D30" s="36">
        <v>32569</v>
      </c>
      <c r="E30" s="33">
        <v>89</v>
      </c>
      <c r="F30" s="32" t="s">
        <v>245</v>
      </c>
      <c r="G30" s="32"/>
      <c r="H30" s="33"/>
      <c r="I30" s="32"/>
      <c r="J30" s="32"/>
      <c r="K30" s="32"/>
      <c r="L30" s="33"/>
      <c r="M30" s="32"/>
      <c r="N30" s="32"/>
    </row>
    <row r="31" spans="2:14" ht="16.8">
      <c r="B31" s="32" t="s">
        <v>10</v>
      </c>
      <c r="C31" s="32" t="s">
        <v>353</v>
      </c>
      <c r="D31" s="36">
        <v>38019</v>
      </c>
      <c r="E31" s="33">
        <v>67</v>
      </c>
      <c r="F31" s="32" t="s">
        <v>286</v>
      </c>
      <c r="G31" s="32" t="s">
        <v>224</v>
      </c>
      <c r="H31" s="33"/>
      <c r="I31" s="38" t="s">
        <v>301</v>
      </c>
      <c r="J31" s="38" t="s">
        <v>301</v>
      </c>
      <c r="K31" s="32"/>
      <c r="L31" s="33"/>
      <c r="M31" s="32"/>
      <c r="N31" s="32"/>
    </row>
    <row r="32" spans="2:14" ht="16.8">
      <c r="B32" s="32" t="s">
        <v>355</v>
      </c>
      <c r="C32" s="32" t="s">
        <v>353</v>
      </c>
      <c r="D32" s="36">
        <v>34954</v>
      </c>
      <c r="E32" s="33">
        <v>63.5</v>
      </c>
      <c r="F32" s="32" t="s">
        <v>239</v>
      </c>
      <c r="G32" s="32"/>
      <c r="H32" s="33"/>
      <c r="I32" s="33" t="s">
        <v>301</v>
      </c>
      <c r="J32" s="32"/>
      <c r="K32" s="33" t="s">
        <v>302</v>
      </c>
      <c r="L32" s="33"/>
      <c r="M32" s="32"/>
      <c r="N32" s="32"/>
    </row>
    <row r="33" spans="2:14" ht="16.8">
      <c r="B33" s="32" t="s">
        <v>178</v>
      </c>
      <c r="C33" s="32" t="s">
        <v>353</v>
      </c>
      <c r="D33" s="36">
        <v>38418</v>
      </c>
      <c r="E33" s="33">
        <v>63</v>
      </c>
      <c r="F33" s="32" t="s">
        <v>236</v>
      </c>
      <c r="G33" s="32"/>
      <c r="H33" s="33"/>
      <c r="I33" s="32"/>
      <c r="J33" s="32"/>
      <c r="K33" s="32"/>
      <c r="L33" s="33"/>
      <c r="M33" s="32"/>
      <c r="N33" s="32"/>
    </row>
    <row r="34" spans="2:14" ht="16.8">
      <c r="B34" s="32" t="s">
        <v>181</v>
      </c>
      <c r="C34" s="32" t="s">
        <v>353</v>
      </c>
      <c r="D34" s="36">
        <v>39897</v>
      </c>
      <c r="E34" s="33">
        <v>69</v>
      </c>
      <c r="F34" s="32" t="s">
        <v>236</v>
      </c>
      <c r="G34" s="32"/>
      <c r="H34" s="33"/>
      <c r="I34" s="38" t="s">
        <v>301</v>
      </c>
      <c r="J34" s="38" t="s">
        <v>301</v>
      </c>
      <c r="K34" s="32"/>
      <c r="L34" s="33"/>
      <c r="M34" s="32"/>
      <c r="N34" s="32"/>
    </row>
    <row r="35" spans="2:14" ht="16.8">
      <c r="B35" s="32" t="s">
        <v>273</v>
      </c>
      <c r="C35" s="32" t="s">
        <v>353</v>
      </c>
      <c r="D35" s="36">
        <v>38684</v>
      </c>
      <c r="E35" s="33">
        <v>60</v>
      </c>
      <c r="F35" s="32" t="s">
        <v>241</v>
      </c>
      <c r="G35" s="32" t="s">
        <v>241</v>
      </c>
      <c r="H35" s="33"/>
      <c r="I35" s="33" t="s">
        <v>301</v>
      </c>
      <c r="J35" s="33" t="s">
        <v>301</v>
      </c>
      <c r="K35" s="32"/>
      <c r="L35" s="33" t="s">
        <v>236</v>
      </c>
      <c r="M35" s="32"/>
      <c r="N35" s="32"/>
    </row>
    <row r="36" spans="2:14" ht="16.8">
      <c r="B36" s="32" t="s">
        <v>135</v>
      </c>
      <c r="C36" s="32" t="s">
        <v>353</v>
      </c>
      <c r="D36" s="36">
        <v>38046</v>
      </c>
      <c r="E36" s="33">
        <v>71</v>
      </c>
      <c r="F36" s="32" t="s">
        <v>218</v>
      </c>
      <c r="G36" s="32"/>
      <c r="H36" s="33"/>
      <c r="I36" s="33" t="s">
        <v>301</v>
      </c>
      <c r="J36" s="33" t="s">
        <v>301</v>
      </c>
      <c r="K36" s="33" t="s">
        <v>301</v>
      </c>
      <c r="L36" s="33"/>
      <c r="M36" s="32"/>
      <c r="N36" s="32"/>
    </row>
    <row r="37" spans="2:14" ht="16.8">
      <c r="B37" s="32" t="s">
        <v>275</v>
      </c>
      <c r="C37" s="32" t="s">
        <v>353</v>
      </c>
      <c r="D37" s="36">
        <v>38717</v>
      </c>
      <c r="E37" s="33">
        <v>57</v>
      </c>
      <c r="F37" s="32" t="s">
        <v>265</v>
      </c>
      <c r="G37" s="32" t="s">
        <v>241</v>
      </c>
      <c r="H37" s="33"/>
      <c r="I37" s="33" t="s">
        <v>301</v>
      </c>
      <c r="J37" s="33" t="s">
        <v>301</v>
      </c>
      <c r="K37" s="32"/>
      <c r="L37" s="33" t="s">
        <v>303</v>
      </c>
      <c r="M37" s="32"/>
      <c r="N37" s="32"/>
    </row>
    <row r="38" spans="2:14" ht="16.8">
      <c r="B38" s="39" t="s">
        <v>319</v>
      </c>
      <c r="C38" s="39" t="s">
        <v>318</v>
      </c>
      <c r="D38" s="42">
        <v>36803</v>
      </c>
      <c r="E38" s="40">
        <v>69</v>
      </c>
      <c r="F38" s="32" t="s">
        <v>241</v>
      </c>
      <c r="G38" s="32" t="s">
        <v>231</v>
      </c>
      <c r="H38" s="33" t="s">
        <v>303</v>
      </c>
      <c r="I38" s="33" t="s">
        <v>303</v>
      </c>
      <c r="J38" s="33" t="s">
        <v>303</v>
      </c>
      <c r="K38" s="39"/>
      <c r="L38" s="33" t="s">
        <v>303</v>
      </c>
      <c r="M38" s="32"/>
      <c r="N38" s="33" t="s">
        <v>303</v>
      </c>
    </row>
    <row r="39" spans="2:14" ht="16.8">
      <c r="B39" s="32" t="s">
        <v>62</v>
      </c>
      <c r="C39" s="32" t="s">
        <v>31</v>
      </c>
      <c r="D39" s="36">
        <v>37180</v>
      </c>
      <c r="E39" s="33">
        <v>65</v>
      </c>
      <c r="F39" s="32" t="s">
        <v>280</v>
      </c>
      <c r="G39" s="32" t="s">
        <v>293</v>
      </c>
      <c r="H39" s="33"/>
      <c r="I39" s="32"/>
      <c r="J39" s="32"/>
      <c r="K39" s="32"/>
      <c r="L39" s="33"/>
      <c r="M39" s="36" t="s">
        <v>301</v>
      </c>
      <c r="N39" s="32"/>
    </row>
    <row r="40" spans="2:14" ht="16.8">
      <c r="B40" s="32" t="s">
        <v>164</v>
      </c>
      <c r="C40" s="32" t="s">
        <v>31</v>
      </c>
      <c r="D40" s="36">
        <v>37524</v>
      </c>
      <c r="E40" s="33">
        <v>60</v>
      </c>
      <c r="F40" s="32" t="s">
        <v>236</v>
      </c>
      <c r="G40" s="32"/>
      <c r="H40" s="33"/>
      <c r="I40" s="32"/>
      <c r="J40" s="32"/>
      <c r="K40" s="32"/>
      <c r="L40" s="33"/>
      <c r="M40" s="32"/>
      <c r="N40" s="32"/>
    </row>
    <row r="41" spans="2:14" ht="16.8">
      <c r="B41" s="32" t="s">
        <v>356</v>
      </c>
      <c r="C41" s="32" t="s">
        <v>31</v>
      </c>
      <c r="D41" s="36">
        <v>27253</v>
      </c>
      <c r="E41" s="33">
        <v>60</v>
      </c>
      <c r="F41" s="32" t="s">
        <v>254</v>
      </c>
      <c r="G41" s="32" t="s">
        <v>254</v>
      </c>
      <c r="H41" s="33"/>
      <c r="I41" s="32"/>
      <c r="J41" s="32"/>
      <c r="K41" s="32"/>
      <c r="L41" s="33"/>
      <c r="M41" s="32"/>
      <c r="N41" s="32"/>
    </row>
    <row r="42" spans="2:14" ht="16.8">
      <c r="B42" s="32" t="s">
        <v>147</v>
      </c>
      <c r="C42" s="32" t="s">
        <v>31</v>
      </c>
      <c r="D42" s="36">
        <v>37266</v>
      </c>
      <c r="E42" s="33">
        <v>63.5</v>
      </c>
      <c r="F42" s="32" t="s">
        <v>240</v>
      </c>
      <c r="G42" s="32"/>
      <c r="H42" s="33"/>
      <c r="I42" s="32"/>
      <c r="J42" s="32"/>
      <c r="K42" s="32"/>
      <c r="L42" s="33"/>
      <c r="M42" s="33" t="s">
        <v>301</v>
      </c>
      <c r="N42" s="32"/>
    </row>
    <row r="43" spans="2:14" ht="16.8">
      <c r="B43" s="32" t="s">
        <v>357</v>
      </c>
      <c r="C43" s="32" t="s">
        <v>31</v>
      </c>
      <c r="D43" s="36">
        <v>34703</v>
      </c>
      <c r="E43" s="33">
        <v>81</v>
      </c>
      <c r="F43" s="32" t="s">
        <v>232</v>
      </c>
      <c r="G43" s="32"/>
      <c r="H43" s="33"/>
      <c r="I43" s="32"/>
      <c r="J43" s="32"/>
      <c r="K43" s="32"/>
      <c r="L43" s="33"/>
      <c r="M43" s="32"/>
      <c r="N43" s="32"/>
    </row>
    <row r="44" spans="2:14" ht="16.8">
      <c r="B44" s="32" t="s">
        <v>32</v>
      </c>
      <c r="C44" s="32" t="s">
        <v>31</v>
      </c>
      <c r="D44" s="36">
        <v>36188</v>
      </c>
      <c r="E44" s="33">
        <v>81</v>
      </c>
      <c r="F44" s="32" t="s">
        <v>240</v>
      </c>
      <c r="G44" s="32" t="s">
        <v>218</v>
      </c>
      <c r="H44" s="33"/>
      <c r="I44" s="32"/>
      <c r="J44" s="32"/>
      <c r="K44" s="32"/>
      <c r="L44" s="33"/>
      <c r="M44" s="32"/>
      <c r="N44" s="32"/>
    </row>
    <row r="45" spans="2:14" ht="16.8">
      <c r="B45" s="32" t="s">
        <v>358</v>
      </c>
      <c r="C45" s="32" t="s">
        <v>31</v>
      </c>
      <c r="D45" s="36">
        <v>32684</v>
      </c>
      <c r="E45" s="33">
        <v>81</v>
      </c>
      <c r="F45" s="32" t="s">
        <v>240</v>
      </c>
      <c r="G45" s="32"/>
      <c r="H45" s="33"/>
      <c r="I45" s="37" t="s">
        <v>301</v>
      </c>
      <c r="J45" s="32"/>
      <c r="K45" s="33" t="s">
        <v>301</v>
      </c>
      <c r="L45" s="33"/>
      <c r="M45" s="32"/>
      <c r="N45" s="32"/>
    </row>
    <row r="46" spans="2:14" ht="16.8">
      <c r="B46" s="32" t="s">
        <v>148</v>
      </c>
      <c r="C46" s="32" t="s">
        <v>31</v>
      </c>
      <c r="D46" s="36">
        <v>37149</v>
      </c>
      <c r="E46" s="33">
        <v>63.5</v>
      </c>
      <c r="F46" s="32" t="s">
        <v>240</v>
      </c>
      <c r="G46" s="32"/>
      <c r="H46" s="33"/>
      <c r="I46" s="32"/>
      <c r="J46" s="32"/>
      <c r="K46" s="32"/>
      <c r="L46" s="33"/>
      <c r="M46" s="32"/>
      <c r="N46" s="32"/>
    </row>
    <row r="47" spans="2:14" ht="16.8">
      <c r="B47" s="32" t="s">
        <v>72</v>
      </c>
      <c r="C47" s="32" t="s">
        <v>31</v>
      </c>
      <c r="D47" s="36">
        <v>40727</v>
      </c>
      <c r="E47" s="33">
        <v>37</v>
      </c>
      <c r="F47" s="32" t="s">
        <v>254</v>
      </c>
      <c r="G47" s="32" t="s">
        <v>231</v>
      </c>
      <c r="H47" s="33" t="s">
        <v>303</v>
      </c>
      <c r="I47" s="32"/>
      <c r="J47" s="32"/>
      <c r="K47" s="32"/>
      <c r="L47" s="33"/>
      <c r="M47" s="32"/>
      <c r="N47" s="32"/>
    </row>
    <row r="48" spans="2:14" ht="16.8">
      <c r="B48" s="32" t="s">
        <v>64</v>
      </c>
      <c r="C48" s="32" t="s">
        <v>31</v>
      </c>
      <c r="D48" s="36">
        <v>36311</v>
      </c>
      <c r="E48" s="33">
        <v>70</v>
      </c>
      <c r="F48" s="32" t="s">
        <v>261</v>
      </c>
      <c r="G48" s="32" t="s">
        <v>261</v>
      </c>
      <c r="H48" s="33"/>
      <c r="I48" s="32"/>
      <c r="J48" s="32"/>
      <c r="K48" s="32"/>
      <c r="L48" s="33"/>
      <c r="M48" s="32"/>
      <c r="N48" s="32"/>
    </row>
    <row r="49" spans="2:14" ht="16.8">
      <c r="B49" s="32" t="s">
        <v>34</v>
      </c>
      <c r="C49" s="32" t="s">
        <v>31</v>
      </c>
      <c r="D49" s="36">
        <v>36361</v>
      </c>
      <c r="E49" s="33">
        <v>91</v>
      </c>
      <c r="F49" s="32" t="s">
        <v>240</v>
      </c>
      <c r="G49" s="32" t="s">
        <v>238</v>
      </c>
      <c r="H49" s="33"/>
      <c r="I49" s="32"/>
      <c r="J49" s="32"/>
      <c r="K49" s="32"/>
      <c r="L49" s="33"/>
      <c r="M49" s="32"/>
      <c r="N49" s="32"/>
    </row>
    <row r="50" spans="2:14" ht="16.8">
      <c r="B50" s="32" t="s">
        <v>51</v>
      </c>
      <c r="C50" s="32" t="s">
        <v>31</v>
      </c>
      <c r="D50" s="36">
        <v>39002</v>
      </c>
      <c r="E50" s="33">
        <v>55</v>
      </c>
      <c r="F50" s="32" t="s">
        <v>242</v>
      </c>
      <c r="G50" s="32" t="s">
        <v>219</v>
      </c>
      <c r="H50" s="33" t="s">
        <v>229</v>
      </c>
      <c r="I50" s="37" t="s">
        <v>301</v>
      </c>
      <c r="J50" s="32"/>
      <c r="K50" s="32"/>
      <c r="L50" s="33" t="s">
        <v>236</v>
      </c>
      <c r="M50" s="32"/>
      <c r="N50" s="32"/>
    </row>
    <row r="51" spans="2:14" ht="16.8">
      <c r="B51" s="32" t="s">
        <v>359</v>
      </c>
      <c r="C51" s="32" t="s">
        <v>2</v>
      </c>
      <c r="D51" s="36">
        <v>31964</v>
      </c>
      <c r="E51" s="33">
        <v>60</v>
      </c>
      <c r="F51" s="32" t="s">
        <v>360</v>
      </c>
      <c r="G51" s="32"/>
      <c r="H51" s="33"/>
      <c r="I51" s="33"/>
      <c r="J51" s="32"/>
      <c r="K51" s="33" t="s">
        <v>302</v>
      </c>
      <c r="L51" s="33" t="s">
        <v>303</v>
      </c>
      <c r="M51" s="32"/>
      <c r="N51" s="36" t="s">
        <v>301</v>
      </c>
    </row>
    <row r="52" spans="2:14" ht="16.8">
      <c r="B52" s="32" t="s">
        <v>146</v>
      </c>
      <c r="C52" s="32" t="s">
        <v>2</v>
      </c>
      <c r="D52" s="36">
        <v>37694</v>
      </c>
      <c r="E52" s="33">
        <v>63.5</v>
      </c>
      <c r="F52" s="32" t="s">
        <v>227</v>
      </c>
      <c r="G52" s="32"/>
      <c r="H52" s="33"/>
      <c r="I52" s="32"/>
      <c r="J52" s="32"/>
      <c r="K52" s="32"/>
      <c r="L52" s="33"/>
      <c r="M52" s="32"/>
      <c r="N52" s="32"/>
    </row>
    <row r="53" spans="2:14" ht="16.8">
      <c r="B53" s="32" t="s">
        <v>166</v>
      </c>
      <c r="C53" s="32" t="s">
        <v>2</v>
      </c>
      <c r="D53" s="36">
        <v>36185</v>
      </c>
      <c r="E53" s="33">
        <v>70</v>
      </c>
      <c r="F53" s="32" t="s">
        <v>231</v>
      </c>
      <c r="G53" s="32"/>
      <c r="H53" s="33"/>
      <c r="I53" s="32"/>
      <c r="J53" s="32"/>
      <c r="K53" s="32"/>
      <c r="L53" s="33"/>
      <c r="M53" s="32"/>
      <c r="N53" s="32"/>
    </row>
    <row r="54" spans="2:14" ht="16.8">
      <c r="B54" s="32" t="s">
        <v>361</v>
      </c>
      <c r="C54" s="32" t="s">
        <v>2</v>
      </c>
      <c r="D54" s="36">
        <v>30835</v>
      </c>
      <c r="E54" s="33">
        <v>81</v>
      </c>
      <c r="F54" s="32" t="s">
        <v>237</v>
      </c>
      <c r="G54" s="32"/>
      <c r="H54" s="33"/>
      <c r="I54" s="32"/>
      <c r="J54" s="32"/>
      <c r="K54" s="32"/>
      <c r="L54" s="33"/>
      <c r="M54" s="32"/>
      <c r="N54" s="32"/>
    </row>
    <row r="55" spans="2:14" ht="16.8">
      <c r="B55" s="32" t="s">
        <v>133</v>
      </c>
      <c r="C55" s="32" t="s">
        <v>2</v>
      </c>
      <c r="D55" s="36">
        <v>38337</v>
      </c>
      <c r="E55" s="33">
        <v>54</v>
      </c>
      <c r="F55" s="32" t="s">
        <v>238</v>
      </c>
      <c r="G55" s="32"/>
      <c r="H55" s="33"/>
      <c r="I55" s="32"/>
      <c r="J55" s="32"/>
      <c r="K55" s="32"/>
      <c r="L55" s="33"/>
      <c r="M55" s="32"/>
      <c r="N55" s="32"/>
    </row>
    <row r="56" spans="2:14" ht="16.8">
      <c r="B56" s="32" t="s">
        <v>277</v>
      </c>
      <c r="C56" s="32" t="s">
        <v>2</v>
      </c>
      <c r="D56" s="36">
        <v>40897</v>
      </c>
      <c r="E56" s="33">
        <v>32</v>
      </c>
      <c r="F56" s="32" t="s">
        <v>236</v>
      </c>
      <c r="G56" s="32" t="s">
        <v>236</v>
      </c>
      <c r="H56" s="33"/>
      <c r="I56" s="32"/>
      <c r="J56" s="32"/>
      <c r="K56" s="32"/>
      <c r="L56" s="33"/>
      <c r="M56" s="8"/>
      <c r="N56" s="32"/>
    </row>
    <row r="57" spans="2:14" ht="16.8">
      <c r="B57" s="32" t="s">
        <v>36</v>
      </c>
      <c r="C57" s="32" t="s">
        <v>2</v>
      </c>
      <c r="D57" s="36">
        <v>41360</v>
      </c>
      <c r="E57" s="33">
        <v>28</v>
      </c>
      <c r="F57" s="32" t="s">
        <v>282</v>
      </c>
      <c r="G57" s="32" t="s">
        <v>295</v>
      </c>
      <c r="H57" s="33"/>
      <c r="I57" s="36" t="s">
        <v>301</v>
      </c>
      <c r="J57" s="36" t="s">
        <v>301</v>
      </c>
      <c r="K57" s="32"/>
      <c r="L57" s="33"/>
      <c r="M57" s="32"/>
      <c r="N57" s="32"/>
    </row>
    <row r="58" spans="2:14" ht="16.8">
      <c r="B58" s="32" t="s">
        <v>194</v>
      </c>
      <c r="C58" s="32" t="s">
        <v>2</v>
      </c>
      <c r="D58" s="36">
        <v>37738</v>
      </c>
      <c r="E58" s="33">
        <v>60</v>
      </c>
      <c r="F58" s="32" t="s">
        <v>246</v>
      </c>
      <c r="G58" s="32"/>
      <c r="H58" s="33" t="s">
        <v>260</v>
      </c>
      <c r="I58" s="32"/>
      <c r="J58" s="32"/>
      <c r="K58" s="32"/>
      <c r="L58" s="33" t="s">
        <v>303</v>
      </c>
      <c r="M58" s="33"/>
      <c r="N58" s="32"/>
    </row>
    <row r="59" spans="2:14" ht="16.8">
      <c r="B59" s="32" t="s">
        <v>196</v>
      </c>
      <c r="C59" s="32" t="s">
        <v>2</v>
      </c>
      <c r="D59" s="36">
        <v>40735</v>
      </c>
      <c r="E59" s="33">
        <v>25</v>
      </c>
      <c r="F59" s="32" t="s">
        <v>247</v>
      </c>
      <c r="G59" s="32"/>
      <c r="H59" s="33"/>
      <c r="I59" s="32"/>
      <c r="J59" s="32"/>
      <c r="K59" s="32"/>
      <c r="L59" s="33"/>
      <c r="M59" s="32"/>
      <c r="N59" s="32"/>
    </row>
    <row r="60" spans="2:14" ht="16.8">
      <c r="B60" s="32" t="s">
        <v>190</v>
      </c>
      <c r="C60" s="32" t="s">
        <v>2</v>
      </c>
      <c r="D60" s="36">
        <v>38965</v>
      </c>
      <c r="E60" s="33">
        <v>55</v>
      </c>
      <c r="F60" s="32" t="s">
        <v>258</v>
      </c>
      <c r="G60" s="32"/>
      <c r="H60" s="33"/>
      <c r="I60" s="32"/>
      <c r="J60" s="32"/>
      <c r="K60" s="32"/>
      <c r="L60" s="33"/>
      <c r="M60" s="32"/>
      <c r="N60" s="32"/>
    </row>
    <row r="61" spans="2:14" ht="16.8">
      <c r="B61" s="32" t="s">
        <v>3</v>
      </c>
      <c r="C61" s="32" t="s">
        <v>2</v>
      </c>
      <c r="D61" s="36">
        <v>37507</v>
      </c>
      <c r="E61" s="33">
        <v>56</v>
      </c>
      <c r="F61" s="32" t="s">
        <v>283</v>
      </c>
      <c r="G61" s="32" t="s">
        <v>243</v>
      </c>
      <c r="H61" s="33" t="s">
        <v>237</v>
      </c>
      <c r="I61" s="36" t="s">
        <v>301</v>
      </c>
      <c r="J61" s="32"/>
      <c r="K61" s="33" t="s">
        <v>301</v>
      </c>
      <c r="L61" s="33" t="s">
        <v>303</v>
      </c>
      <c r="M61" s="32"/>
      <c r="N61" s="36" t="s">
        <v>301</v>
      </c>
    </row>
    <row r="62" spans="2:14" ht="16.8">
      <c r="B62" s="32" t="s">
        <v>206</v>
      </c>
      <c r="C62" s="32" t="s">
        <v>2</v>
      </c>
      <c r="D62" s="36">
        <v>36172</v>
      </c>
      <c r="E62" s="33">
        <v>79</v>
      </c>
      <c r="F62" s="32" t="s">
        <v>246</v>
      </c>
      <c r="G62" s="32"/>
      <c r="H62" s="33" t="s">
        <v>313</v>
      </c>
      <c r="I62" s="32"/>
      <c r="J62" s="32"/>
      <c r="K62" s="32"/>
      <c r="L62" s="33" t="s">
        <v>303</v>
      </c>
      <c r="M62" s="32"/>
      <c r="N62" s="32"/>
    </row>
    <row r="63" spans="2:14" ht="16.8">
      <c r="B63" s="32" t="s">
        <v>204</v>
      </c>
      <c r="C63" s="32" t="s">
        <v>2</v>
      </c>
      <c r="D63" s="36">
        <v>37804</v>
      </c>
      <c r="E63" s="33">
        <v>67</v>
      </c>
      <c r="F63" s="32" t="s">
        <v>229</v>
      </c>
      <c r="G63" s="32"/>
      <c r="H63" s="33"/>
      <c r="I63" s="32"/>
      <c r="J63" s="32"/>
      <c r="K63" s="32"/>
      <c r="L63" s="33"/>
      <c r="M63" s="32"/>
      <c r="N63" s="32"/>
    </row>
    <row r="64" spans="2:14" ht="16.8">
      <c r="B64" s="32" t="s">
        <v>362</v>
      </c>
      <c r="C64" s="32" t="s">
        <v>2</v>
      </c>
      <c r="D64" s="36">
        <v>30585</v>
      </c>
      <c r="E64" s="33">
        <v>71</v>
      </c>
      <c r="F64" s="32" t="s">
        <v>232</v>
      </c>
      <c r="G64" s="32"/>
      <c r="H64" s="33"/>
      <c r="I64" s="32"/>
      <c r="J64" s="32"/>
      <c r="K64" s="32"/>
      <c r="L64" s="33"/>
      <c r="M64" s="32"/>
      <c r="N64" s="32"/>
    </row>
    <row r="65" spans="2:14" ht="16.8">
      <c r="B65" s="32" t="s">
        <v>101</v>
      </c>
      <c r="C65" s="32" t="s">
        <v>2</v>
      </c>
      <c r="D65" s="36">
        <v>36125</v>
      </c>
      <c r="E65" s="33">
        <v>69</v>
      </c>
      <c r="F65" s="32" t="s">
        <v>234</v>
      </c>
      <c r="G65" s="32" t="s">
        <v>234</v>
      </c>
      <c r="H65" s="33" t="s">
        <v>303</v>
      </c>
      <c r="I65" s="33" t="s">
        <v>301</v>
      </c>
      <c r="J65" s="37" t="s">
        <v>301</v>
      </c>
      <c r="K65" s="32"/>
      <c r="L65" s="33"/>
      <c r="M65" s="32"/>
      <c r="N65" s="37" t="s">
        <v>301</v>
      </c>
    </row>
    <row r="66" spans="2:14" ht="16.8">
      <c r="B66" s="32" t="s">
        <v>89</v>
      </c>
      <c r="C66" s="32" t="s">
        <v>2</v>
      </c>
      <c r="D66" s="36">
        <v>38373</v>
      </c>
      <c r="E66" s="33">
        <v>69</v>
      </c>
      <c r="F66" s="32" t="s">
        <v>254</v>
      </c>
      <c r="G66" s="32" t="s">
        <v>241</v>
      </c>
      <c r="H66" s="33" t="s">
        <v>303</v>
      </c>
      <c r="I66" s="32"/>
      <c r="J66" s="32"/>
      <c r="K66" s="32"/>
      <c r="L66" s="33"/>
      <c r="M66" s="32"/>
      <c r="N66" s="32"/>
    </row>
    <row r="67" spans="2:14" ht="16.8">
      <c r="B67" s="32" t="s">
        <v>179</v>
      </c>
      <c r="C67" s="32" t="s">
        <v>2</v>
      </c>
      <c r="D67" s="36">
        <v>38921</v>
      </c>
      <c r="E67" s="33">
        <v>69</v>
      </c>
      <c r="F67" s="32" t="s">
        <v>221</v>
      </c>
      <c r="G67" s="32"/>
      <c r="H67" s="33"/>
      <c r="I67" s="27" t="s">
        <v>303</v>
      </c>
      <c r="J67" s="27" t="s">
        <v>303</v>
      </c>
      <c r="K67" s="32"/>
      <c r="L67" s="33"/>
      <c r="M67" s="32"/>
      <c r="N67" s="32"/>
    </row>
    <row r="68" spans="2:14" ht="16.8">
      <c r="B68" s="32" t="s">
        <v>200</v>
      </c>
      <c r="C68" s="32" t="s">
        <v>2</v>
      </c>
      <c r="D68" s="36">
        <v>39237</v>
      </c>
      <c r="E68" s="33">
        <v>63</v>
      </c>
      <c r="F68" s="32" t="s">
        <v>229</v>
      </c>
      <c r="G68" s="32"/>
      <c r="H68" s="33"/>
      <c r="I68" s="22" t="s">
        <v>303</v>
      </c>
      <c r="J68" s="32"/>
      <c r="K68" s="32"/>
      <c r="L68" s="33"/>
      <c r="M68" s="32"/>
      <c r="N68" s="32"/>
    </row>
    <row r="69" spans="2:14" ht="16.8">
      <c r="B69" s="32" t="s">
        <v>28</v>
      </c>
      <c r="C69" s="32" t="s">
        <v>2</v>
      </c>
      <c r="D69" s="36">
        <v>36784</v>
      </c>
      <c r="E69" s="33">
        <v>75</v>
      </c>
      <c r="F69" s="32" t="s">
        <v>238</v>
      </c>
      <c r="G69" s="32" t="s">
        <v>238</v>
      </c>
      <c r="H69" s="33"/>
      <c r="I69" s="32"/>
      <c r="J69" s="32"/>
      <c r="K69" s="32"/>
      <c r="L69" s="33"/>
      <c r="M69" s="36"/>
      <c r="N69" s="32"/>
    </row>
    <row r="70" spans="2:14" ht="16.8">
      <c r="B70" s="32" t="s">
        <v>67</v>
      </c>
      <c r="C70" s="32" t="s">
        <v>2</v>
      </c>
      <c r="D70" s="36">
        <v>41833</v>
      </c>
      <c r="E70" s="33">
        <v>25</v>
      </c>
      <c r="F70" s="32" t="s">
        <v>289</v>
      </c>
      <c r="G70" s="32" t="s">
        <v>296</v>
      </c>
      <c r="H70" s="33"/>
      <c r="I70" s="36" t="s">
        <v>301</v>
      </c>
      <c r="J70" s="32"/>
      <c r="K70" s="32"/>
      <c r="L70" s="33"/>
      <c r="M70" s="32"/>
      <c r="N70" s="32"/>
    </row>
    <row r="71" spans="2:14" ht="16.8">
      <c r="B71" s="32" t="s">
        <v>41</v>
      </c>
      <c r="C71" s="32" t="s">
        <v>2</v>
      </c>
      <c r="D71" s="36">
        <v>40729</v>
      </c>
      <c r="E71" s="33">
        <v>32</v>
      </c>
      <c r="F71" s="32" t="s">
        <v>251</v>
      </c>
      <c r="G71" s="32" t="s">
        <v>220</v>
      </c>
      <c r="H71" s="33"/>
      <c r="I71" s="36" t="s">
        <v>301</v>
      </c>
      <c r="J71" s="36" t="s">
        <v>301</v>
      </c>
      <c r="K71" s="32"/>
      <c r="L71" s="33"/>
      <c r="M71" s="32"/>
      <c r="N71" s="32"/>
    </row>
    <row r="72" spans="2:14" ht="16.8">
      <c r="B72" s="32" t="s">
        <v>71</v>
      </c>
      <c r="C72" s="32" t="s">
        <v>2</v>
      </c>
      <c r="D72" s="36">
        <v>41254</v>
      </c>
      <c r="E72" s="33">
        <v>28</v>
      </c>
      <c r="F72" s="32" t="s">
        <v>235</v>
      </c>
      <c r="G72" s="32" t="s">
        <v>220</v>
      </c>
      <c r="H72" s="33"/>
      <c r="I72" s="22" t="s">
        <v>303</v>
      </c>
      <c r="J72" s="32"/>
      <c r="K72" s="32"/>
      <c r="L72" s="33"/>
      <c r="M72" s="32"/>
      <c r="N72" s="32"/>
    </row>
    <row r="73" spans="2:14" ht="16.8">
      <c r="B73" s="32" t="s">
        <v>203</v>
      </c>
      <c r="C73" s="32" t="s">
        <v>2</v>
      </c>
      <c r="D73" s="36">
        <v>38215</v>
      </c>
      <c r="E73" s="33">
        <v>63</v>
      </c>
      <c r="F73" s="32" t="s">
        <v>258</v>
      </c>
      <c r="G73" s="32"/>
      <c r="H73" s="33"/>
      <c r="I73" s="32"/>
      <c r="J73" s="32"/>
      <c r="K73" s="32"/>
      <c r="L73" s="33"/>
      <c r="M73" s="32"/>
      <c r="N73" s="32"/>
    </row>
    <row r="74" spans="2:14" ht="16.8">
      <c r="B74" s="32" t="s">
        <v>94</v>
      </c>
      <c r="C74" s="32" t="s">
        <v>2</v>
      </c>
      <c r="D74" s="36">
        <v>38554</v>
      </c>
      <c r="E74" s="33">
        <v>57</v>
      </c>
      <c r="F74" s="32" t="s">
        <v>229</v>
      </c>
      <c r="G74" s="32" t="s">
        <v>234</v>
      </c>
      <c r="H74" s="33" t="s">
        <v>303</v>
      </c>
      <c r="I74" s="36" t="s">
        <v>301</v>
      </c>
      <c r="J74" s="36" t="s">
        <v>301</v>
      </c>
      <c r="K74" s="32"/>
      <c r="L74" s="33" t="s">
        <v>303</v>
      </c>
      <c r="M74" s="32"/>
      <c r="N74" s="32"/>
    </row>
    <row r="75" spans="2:14" ht="16.8">
      <c r="B75" s="32" t="s">
        <v>191</v>
      </c>
      <c r="C75" s="32" t="s">
        <v>2</v>
      </c>
      <c r="D75" s="36">
        <v>38456</v>
      </c>
      <c r="E75" s="33">
        <v>50</v>
      </c>
      <c r="F75" s="32" t="s">
        <v>248</v>
      </c>
      <c r="G75" s="32"/>
      <c r="H75" s="33"/>
      <c r="I75" s="32"/>
      <c r="J75" s="32"/>
      <c r="K75" s="32"/>
      <c r="L75" s="33"/>
      <c r="M75" s="32"/>
      <c r="N75" s="32"/>
    </row>
    <row r="76" spans="2:14" ht="16.8">
      <c r="B76" s="32" t="s">
        <v>189</v>
      </c>
      <c r="C76" s="32" t="s">
        <v>2</v>
      </c>
      <c r="D76" s="36">
        <v>39017</v>
      </c>
      <c r="E76" s="33">
        <v>50</v>
      </c>
      <c r="F76" s="32" t="s">
        <v>246</v>
      </c>
      <c r="G76" s="32"/>
      <c r="H76" s="33"/>
      <c r="I76" s="32"/>
      <c r="J76" s="32"/>
      <c r="K76" s="32"/>
      <c r="L76" s="33"/>
      <c r="M76" s="32"/>
      <c r="N76" s="32"/>
    </row>
    <row r="77" spans="2:14" ht="16.8">
      <c r="B77" s="32" t="s">
        <v>197</v>
      </c>
      <c r="C77" s="32" t="s">
        <v>2</v>
      </c>
      <c r="D77" s="36">
        <v>41107</v>
      </c>
      <c r="E77" s="33">
        <v>37</v>
      </c>
      <c r="F77" s="32" t="s">
        <v>259</v>
      </c>
      <c r="G77" s="32"/>
      <c r="H77" s="33"/>
      <c r="I77" s="32"/>
      <c r="J77" s="32"/>
      <c r="K77" s="32"/>
      <c r="L77" s="33"/>
      <c r="M77" s="32"/>
      <c r="N77" s="32"/>
    </row>
    <row r="78" spans="2:14" ht="16.8">
      <c r="B78" s="32" t="s">
        <v>16</v>
      </c>
      <c r="C78" s="32" t="s">
        <v>2</v>
      </c>
      <c r="D78" s="36">
        <v>37202</v>
      </c>
      <c r="E78" s="33">
        <v>74</v>
      </c>
      <c r="F78" s="32" t="s">
        <v>256</v>
      </c>
      <c r="G78" s="32" t="s">
        <v>256</v>
      </c>
      <c r="H78" s="33" t="s">
        <v>303</v>
      </c>
      <c r="I78" s="32"/>
      <c r="J78" s="32"/>
      <c r="K78" s="33" t="s">
        <v>302</v>
      </c>
      <c r="L78" s="33"/>
      <c r="M78" s="32"/>
      <c r="N78" s="32"/>
    </row>
    <row r="79" spans="2:14" ht="16.8">
      <c r="B79" s="32" t="s">
        <v>65</v>
      </c>
      <c r="C79" s="32" t="s">
        <v>2</v>
      </c>
      <c r="D79" s="36">
        <v>37023</v>
      </c>
      <c r="E79" s="33">
        <v>70</v>
      </c>
      <c r="F79" s="32" t="s">
        <v>220</v>
      </c>
      <c r="G79" s="32" t="s">
        <v>220</v>
      </c>
      <c r="H79" s="33"/>
      <c r="I79" s="32"/>
      <c r="J79" s="32"/>
      <c r="K79" s="32"/>
      <c r="L79" s="33"/>
      <c r="M79" s="32"/>
      <c r="N79" s="32"/>
    </row>
    <row r="80" spans="2:14" s="5" customFormat="1" ht="16.8">
      <c r="B80" s="6" t="s">
        <v>68</v>
      </c>
      <c r="C80" s="6" t="s">
        <v>2</v>
      </c>
      <c r="D80" s="12">
        <v>41870</v>
      </c>
      <c r="E80" s="8">
        <v>25</v>
      </c>
      <c r="F80" s="8" t="s">
        <v>258</v>
      </c>
      <c r="G80" s="8" t="s">
        <v>297</v>
      </c>
      <c r="H80" s="8"/>
      <c r="I80" s="8"/>
      <c r="J80" s="46"/>
      <c r="K80" s="46"/>
      <c r="L80" s="8"/>
      <c r="M80" s="32"/>
      <c r="N80" s="46"/>
    </row>
    <row r="81" spans="2:14" ht="16.8">
      <c r="B81" s="32" t="s">
        <v>363</v>
      </c>
      <c r="C81" s="32" t="s">
        <v>2</v>
      </c>
      <c r="D81" s="36">
        <v>35500</v>
      </c>
      <c r="E81" s="33">
        <v>60</v>
      </c>
      <c r="F81" s="32" t="s">
        <v>364</v>
      </c>
      <c r="G81" s="32"/>
      <c r="H81" s="33"/>
      <c r="I81" s="32"/>
      <c r="J81" s="32"/>
      <c r="K81" s="32"/>
      <c r="L81" s="33"/>
      <c r="M81" s="32"/>
      <c r="N81" s="32"/>
    </row>
    <row r="82" spans="2:14" ht="16.8">
      <c r="B82" s="32" t="s">
        <v>365</v>
      </c>
      <c r="C82" s="32" t="s">
        <v>2</v>
      </c>
      <c r="D82" s="36">
        <v>30199</v>
      </c>
      <c r="E82" s="33">
        <v>71</v>
      </c>
      <c r="F82" s="32" t="s">
        <v>364</v>
      </c>
      <c r="G82" s="32"/>
      <c r="H82" s="33"/>
      <c r="I82" s="32"/>
      <c r="J82" s="32"/>
      <c r="K82" s="32"/>
      <c r="L82" s="33"/>
      <c r="M82" s="32"/>
      <c r="N82" s="32"/>
    </row>
    <row r="83" spans="2:14" ht="16.8">
      <c r="B83" s="32" t="s">
        <v>366</v>
      </c>
      <c r="C83" s="32" t="s">
        <v>2</v>
      </c>
      <c r="D83" s="36">
        <v>34799</v>
      </c>
      <c r="E83" s="33">
        <v>52</v>
      </c>
      <c r="F83" s="32" t="s">
        <v>262</v>
      </c>
      <c r="G83" s="32"/>
      <c r="H83" s="33"/>
      <c r="I83" s="32"/>
      <c r="J83" s="32"/>
      <c r="K83" s="32"/>
      <c r="L83" s="33"/>
      <c r="M83" s="32"/>
      <c r="N83" s="32"/>
    </row>
    <row r="84" spans="2:14" ht="16.8">
      <c r="B84" s="32" t="s">
        <v>40</v>
      </c>
      <c r="C84" s="32" t="s">
        <v>2</v>
      </c>
      <c r="D84" s="36">
        <v>40098</v>
      </c>
      <c r="E84" s="33">
        <v>37</v>
      </c>
      <c r="F84" s="32" t="s">
        <v>220</v>
      </c>
      <c r="G84" s="32" t="s">
        <v>235</v>
      </c>
      <c r="H84" s="33"/>
      <c r="I84" s="36" t="s">
        <v>301</v>
      </c>
      <c r="J84" s="36" t="s">
        <v>301</v>
      </c>
      <c r="K84" s="32"/>
      <c r="L84" s="33"/>
      <c r="M84" s="32"/>
      <c r="N84" s="32"/>
    </row>
    <row r="85" spans="2:14" ht="16.8">
      <c r="B85" s="32" t="s">
        <v>73</v>
      </c>
      <c r="C85" s="32" t="s">
        <v>2</v>
      </c>
      <c r="D85" s="36">
        <v>39238</v>
      </c>
      <c r="E85" s="33">
        <v>42</v>
      </c>
      <c r="F85" s="32" t="s">
        <v>231</v>
      </c>
      <c r="G85" s="32" t="s">
        <v>231</v>
      </c>
      <c r="H85" s="33" t="s">
        <v>315</v>
      </c>
      <c r="I85" s="33" t="s">
        <v>301</v>
      </c>
      <c r="J85" s="33" t="s">
        <v>301</v>
      </c>
      <c r="K85" s="32"/>
      <c r="L85" s="33"/>
      <c r="M85" s="32"/>
      <c r="N85" s="33" t="s">
        <v>301</v>
      </c>
    </row>
    <row r="86" spans="2:14" ht="16.8">
      <c r="B86" s="32" t="s">
        <v>35</v>
      </c>
      <c r="C86" s="32" t="s">
        <v>2</v>
      </c>
      <c r="D86" s="36">
        <v>40827</v>
      </c>
      <c r="E86" s="33">
        <v>28</v>
      </c>
      <c r="F86" s="32" t="s">
        <v>219</v>
      </c>
      <c r="G86" s="32" t="s">
        <v>231</v>
      </c>
      <c r="H86" s="33" t="s">
        <v>225</v>
      </c>
      <c r="I86" s="33" t="s">
        <v>301</v>
      </c>
      <c r="J86" s="33" t="s">
        <v>301</v>
      </c>
      <c r="K86" s="32"/>
      <c r="L86" s="33"/>
      <c r="M86" s="32"/>
      <c r="N86" s="33" t="s">
        <v>301</v>
      </c>
    </row>
    <row r="87" spans="2:14" ht="16.8">
      <c r="B87" s="32" t="s">
        <v>367</v>
      </c>
      <c r="C87" s="32" t="s">
        <v>2</v>
      </c>
      <c r="D87" s="36">
        <v>35591</v>
      </c>
      <c r="E87" s="33">
        <v>60</v>
      </c>
      <c r="F87" s="32" t="s">
        <v>368</v>
      </c>
      <c r="G87" s="32"/>
      <c r="H87" s="33"/>
      <c r="I87" s="32"/>
      <c r="J87" s="32"/>
      <c r="K87" s="32"/>
      <c r="L87" s="33"/>
      <c r="M87" s="32"/>
      <c r="N87" s="32"/>
    </row>
    <row r="88" spans="2:14" ht="16.8">
      <c r="B88" s="32" t="s">
        <v>43</v>
      </c>
      <c r="C88" s="32" t="s">
        <v>2</v>
      </c>
      <c r="D88" s="36">
        <v>38932</v>
      </c>
      <c r="E88" s="33">
        <v>42</v>
      </c>
      <c r="F88" s="32" t="s">
        <v>234</v>
      </c>
      <c r="G88" s="32" t="s">
        <v>234</v>
      </c>
      <c r="H88" s="33"/>
      <c r="I88" s="22" t="s">
        <v>303</v>
      </c>
      <c r="J88" s="32"/>
      <c r="K88" s="32"/>
      <c r="L88" s="33"/>
      <c r="M88" s="32"/>
      <c r="N88" s="32"/>
    </row>
    <row r="89" spans="2:14" ht="16.8">
      <c r="B89" s="32" t="s">
        <v>369</v>
      </c>
      <c r="C89" s="32" t="s">
        <v>2</v>
      </c>
      <c r="D89" s="36">
        <v>33560</v>
      </c>
      <c r="E89" s="33">
        <v>79</v>
      </c>
      <c r="F89" s="32" t="s">
        <v>229</v>
      </c>
      <c r="G89" s="32"/>
      <c r="H89" s="33"/>
      <c r="I89" s="32"/>
      <c r="J89" s="32"/>
      <c r="K89" s="32"/>
      <c r="L89" s="33"/>
      <c r="M89" s="32"/>
      <c r="N89" s="32"/>
    </row>
    <row r="90" spans="2:14" ht="16.8">
      <c r="B90" s="32" t="s">
        <v>177</v>
      </c>
      <c r="C90" s="32" t="s">
        <v>2</v>
      </c>
      <c r="D90" s="36">
        <v>39043</v>
      </c>
      <c r="E90" s="33">
        <v>63</v>
      </c>
      <c r="F90" s="32" t="s">
        <v>220</v>
      </c>
      <c r="G90" s="32"/>
      <c r="H90" s="33"/>
      <c r="I90" s="32"/>
      <c r="J90" s="22" t="s">
        <v>303</v>
      </c>
      <c r="K90" s="32"/>
      <c r="L90" s="33"/>
      <c r="M90" s="33" t="s">
        <v>301</v>
      </c>
      <c r="N90" s="32"/>
    </row>
    <row r="91" spans="2:14" ht="16.8">
      <c r="B91" s="32" t="s">
        <v>100</v>
      </c>
      <c r="C91" s="32" t="s">
        <v>2</v>
      </c>
      <c r="D91" s="88">
        <v>38103</v>
      </c>
      <c r="E91" s="33">
        <v>63</v>
      </c>
      <c r="F91" s="32" t="s">
        <v>235</v>
      </c>
      <c r="G91" s="32" t="s">
        <v>265</v>
      </c>
      <c r="H91" s="33" t="s">
        <v>303</v>
      </c>
      <c r="I91" s="32"/>
      <c r="J91" s="32"/>
      <c r="K91" s="32"/>
      <c r="L91" s="33"/>
      <c r="M91" s="32"/>
      <c r="N91" s="32"/>
    </row>
    <row r="92" spans="2:14" ht="16.8">
      <c r="B92" s="32" t="s">
        <v>172</v>
      </c>
      <c r="C92" s="32" t="s">
        <v>2</v>
      </c>
      <c r="D92" s="36">
        <v>39479</v>
      </c>
      <c r="E92" s="33">
        <v>47</v>
      </c>
      <c r="F92" s="32" t="s">
        <v>219</v>
      </c>
      <c r="G92" s="32"/>
      <c r="H92" s="33"/>
      <c r="I92" s="32"/>
      <c r="J92" s="32"/>
      <c r="K92" s="32"/>
      <c r="L92" s="33"/>
      <c r="M92" s="32"/>
      <c r="N92" s="32"/>
    </row>
    <row r="93" spans="2:14" ht="16.8">
      <c r="B93" s="32" t="s">
        <v>370</v>
      </c>
      <c r="C93" s="32" t="s">
        <v>2</v>
      </c>
      <c r="D93" s="36">
        <v>34866</v>
      </c>
      <c r="E93" s="33">
        <v>79</v>
      </c>
      <c r="F93" s="32" t="s">
        <v>229</v>
      </c>
      <c r="G93" s="32"/>
      <c r="H93" s="33"/>
      <c r="I93" s="38" t="s">
        <v>301</v>
      </c>
      <c r="J93" s="32"/>
      <c r="K93" s="32"/>
      <c r="L93" s="33"/>
      <c r="M93" s="32"/>
      <c r="N93" s="32"/>
    </row>
    <row r="94" spans="2:14" ht="16.8">
      <c r="B94" s="32" t="s">
        <v>371</v>
      </c>
      <c r="C94" s="32" t="s">
        <v>372</v>
      </c>
      <c r="D94" s="36">
        <v>32264</v>
      </c>
      <c r="E94" s="33">
        <v>91</v>
      </c>
      <c r="F94" s="32" t="s">
        <v>227</v>
      </c>
      <c r="G94" s="32"/>
      <c r="H94" s="33" t="s">
        <v>303</v>
      </c>
      <c r="I94" s="36" t="s">
        <v>301</v>
      </c>
      <c r="J94" s="32"/>
      <c r="K94" s="33" t="s">
        <v>301</v>
      </c>
      <c r="L94" s="33" t="s">
        <v>303</v>
      </c>
      <c r="M94" s="33" t="s">
        <v>301</v>
      </c>
      <c r="N94" s="36" t="s">
        <v>301</v>
      </c>
    </row>
    <row r="95" spans="2:14" ht="16.8">
      <c r="B95" s="32" t="s">
        <v>373</v>
      </c>
      <c r="C95" s="32" t="s">
        <v>372</v>
      </c>
      <c r="D95" s="36">
        <v>34501</v>
      </c>
      <c r="E95" s="33">
        <v>91</v>
      </c>
      <c r="F95" s="32" t="s">
        <v>227</v>
      </c>
      <c r="G95" s="32" t="s">
        <v>227</v>
      </c>
      <c r="H95" s="33"/>
      <c r="I95" s="32"/>
      <c r="J95" s="32"/>
      <c r="K95" s="32"/>
      <c r="L95" s="33"/>
      <c r="M95" s="36" t="s">
        <v>301</v>
      </c>
      <c r="N95" s="32"/>
    </row>
    <row r="96" spans="2:14" ht="16.8">
      <c r="B96" s="32" t="s">
        <v>374</v>
      </c>
      <c r="C96" s="32" t="s">
        <v>60</v>
      </c>
      <c r="D96" s="36">
        <v>35566</v>
      </c>
      <c r="E96" s="33">
        <v>79</v>
      </c>
      <c r="F96" s="32" t="s">
        <v>222</v>
      </c>
      <c r="G96" s="32"/>
      <c r="H96" s="33"/>
      <c r="I96" s="32"/>
      <c r="J96" s="32"/>
      <c r="K96" s="32"/>
      <c r="L96" s="33"/>
      <c r="M96" s="32"/>
      <c r="N96" s="32"/>
    </row>
    <row r="97" spans="2:14" ht="16.8">
      <c r="B97" s="32" t="s">
        <v>375</v>
      </c>
      <c r="C97" s="32" t="s">
        <v>60</v>
      </c>
      <c r="D97" s="36">
        <v>31712</v>
      </c>
      <c r="E97" s="33">
        <v>84</v>
      </c>
      <c r="F97" s="32" t="s">
        <v>254</v>
      </c>
      <c r="G97" s="32" t="s">
        <v>236</v>
      </c>
      <c r="H97" s="33"/>
      <c r="I97" s="32"/>
      <c r="J97" s="32"/>
      <c r="K97" s="32"/>
      <c r="L97" s="33"/>
      <c r="M97" s="33" t="s">
        <v>301</v>
      </c>
      <c r="N97" s="32"/>
    </row>
    <row r="98" spans="2:14" ht="16.8">
      <c r="B98" s="32" t="s">
        <v>376</v>
      </c>
      <c r="C98" s="32" t="s">
        <v>60</v>
      </c>
      <c r="D98" s="36">
        <v>34732</v>
      </c>
      <c r="E98" s="33">
        <v>50</v>
      </c>
      <c r="F98" s="32" t="s">
        <v>220</v>
      </c>
      <c r="G98" s="32" t="s">
        <v>220</v>
      </c>
      <c r="H98" s="33"/>
      <c r="I98" s="32"/>
      <c r="J98" s="32"/>
      <c r="K98" s="32"/>
      <c r="L98" s="33"/>
      <c r="M98" s="32"/>
      <c r="N98" s="32"/>
    </row>
    <row r="99" spans="2:14" ht="14.55" customHeight="1">
      <c r="B99" s="32" t="s">
        <v>377</v>
      </c>
      <c r="C99" s="32" t="s">
        <v>60</v>
      </c>
      <c r="D99" s="36">
        <v>34145</v>
      </c>
      <c r="E99" s="33">
        <v>89</v>
      </c>
      <c r="F99" s="32" t="s">
        <v>221</v>
      </c>
      <c r="G99" s="32"/>
      <c r="H99" s="33"/>
      <c r="I99" s="32"/>
      <c r="J99" s="32"/>
      <c r="K99" s="32"/>
      <c r="L99" s="33"/>
      <c r="M99" s="32"/>
      <c r="N99" s="32"/>
    </row>
    <row r="100" spans="2:14" ht="16.8">
      <c r="B100" s="32" t="s">
        <v>378</v>
      </c>
      <c r="C100" s="32" t="s">
        <v>60</v>
      </c>
      <c r="D100" s="36">
        <v>34335</v>
      </c>
      <c r="E100" s="33">
        <v>79</v>
      </c>
      <c r="F100" s="32" t="s">
        <v>236</v>
      </c>
      <c r="G100" s="32"/>
      <c r="H100" s="33"/>
      <c r="I100" s="32"/>
      <c r="J100" s="32"/>
      <c r="K100" s="32"/>
      <c r="L100" s="33"/>
      <c r="M100" s="32"/>
      <c r="N100" s="32"/>
    </row>
    <row r="101" spans="2:14" ht="16.8">
      <c r="B101" s="32" t="s">
        <v>379</v>
      </c>
      <c r="C101" s="32" t="s">
        <v>60</v>
      </c>
      <c r="D101" s="36">
        <v>34723</v>
      </c>
      <c r="E101" s="33">
        <v>63</v>
      </c>
      <c r="F101" s="32" t="s">
        <v>229</v>
      </c>
      <c r="G101" s="32" t="s">
        <v>229</v>
      </c>
      <c r="H101" s="33"/>
      <c r="I101" s="32"/>
      <c r="J101" s="32"/>
      <c r="K101" s="32"/>
      <c r="L101" s="33"/>
      <c r="M101" s="32"/>
      <c r="N101" s="32"/>
    </row>
    <row r="102" spans="2:14" ht="16.8">
      <c r="B102" s="32" t="s">
        <v>380</v>
      </c>
      <c r="C102" s="32" t="s">
        <v>60</v>
      </c>
      <c r="D102" s="36">
        <v>32094</v>
      </c>
      <c r="E102" s="33">
        <v>55</v>
      </c>
      <c r="F102" s="32" t="s">
        <v>220</v>
      </c>
      <c r="G102" s="32" t="s">
        <v>220</v>
      </c>
      <c r="H102" s="33"/>
      <c r="I102" s="32"/>
      <c r="J102" s="32"/>
      <c r="K102" s="32"/>
      <c r="L102" s="33"/>
      <c r="M102" s="32"/>
      <c r="N102" s="32"/>
    </row>
    <row r="103" spans="2:14" ht="16.8">
      <c r="B103" s="32" t="s">
        <v>381</v>
      </c>
      <c r="C103" s="32" t="s">
        <v>60</v>
      </c>
      <c r="D103" s="36">
        <v>34941</v>
      </c>
      <c r="E103" s="33">
        <v>60</v>
      </c>
      <c r="F103" s="32" t="s">
        <v>222</v>
      </c>
      <c r="G103" s="32"/>
      <c r="H103" s="33"/>
      <c r="I103" s="32"/>
      <c r="J103" s="32"/>
      <c r="K103" s="32"/>
      <c r="L103" s="33"/>
      <c r="M103" s="32"/>
      <c r="N103" s="32"/>
    </row>
    <row r="104" spans="2:14" ht="16.8">
      <c r="B104" s="32" t="s">
        <v>382</v>
      </c>
      <c r="C104" s="32" t="s">
        <v>60</v>
      </c>
      <c r="D104" s="36">
        <v>33990</v>
      </c>
      <c r="E104" s="33">
        <v>74</v>
      </c>
      <c r="F104" s="32" t="s">
        <v>220</v>
      </c>
      <c r="G104" s="32" t="s">
        <v>220</v>
      </c>
      <c r="H104" s="33"/>
      <c r="I104" s="32"/>
      <c r="J104" s="32"/>
      <c r="K104" s="32"/>
      <c r="L104" s="33"/>
      <c r="M104" s="32"/>
      <c r="N104" s="32"/>
    </row>
    <row r="105" spans="2:14" ht="16.8">
      <c r="B105" s="32" t="s">
        <v>84</v>
      </c>
      <c r="C105" s="32" t="s">
        <v>60</v>
      </c>
      <c r="D105" s="36">
        <v>39029</v>
      </c>
      <c r="E105" s="33">
        <v>57</v>
      </c>
      <c r="F105" s="32" t="s">
        <v>220</v>
      </c>
      <c r="G105" s="32" t="s">
        <v>220</v>
      </c>
      <c r="H105" s="33"/>
      <c r="I105" s="32"/>
      <c r="J105" s="32"/>
      <c r="K105" s="32"/>
      <c r="L105" s="33"/>
      <c r="M105" s="32"/>
      <c r="N105" s="32"/>
    </row>
    <row r="106" spans="2:14" ht="16.8">
      <c r="B106" s="32" t="s">
        <v>383</v>
      </c>
      <c r="C106" s="32" t="s">
        <v>60</v>
      </c>
      <c r="D106" s="36">
        <v>32307</v>
      </c>
      <c r="E106" s="33">
        <v>84</v>
      </c>
      <c r="F106" s="32" t="s">
        <v>236</v>
      </c>
      <c r="G106" s="32" t="s">
        <v>236</v>
      </c>
      <c r="H106" s="33"/>
      <c r="I106" s="32"/>
      <c r="J106" s="32"/>
      <c r="K106" s="32"/>
      <c r="L106" s="33"/>
      <c r="M106" s="32"/>
      <c r="N106" s="32"/>
    </row>
    <row r="107" spans="2:14" ht="16.8">
      <c r="B107" s="32" t="s">
        <v>9</v>
      </c>
      <c r="C107" s="32" t="s">
        <v>8</v>
      </c>
      <c r="D107" s="36">
        <v>37686</v>
      </c>
      <c r="E107" s="33">
        <v>67</v>
      </c>
      <c r="F107" s="32" t="s">
        <v>284</v>
      </c>
      <c r="G107" s="32" t="s">
        <v>294</v>
      </c>
      <c r="H107" s="33"/>
      <c r="I107" s="32"/>
      <c r="J107" s="32"/>
      <c r="K107" s="32"/>
      <c r="L107" s="33"/>
      <c r="M107" s="32"/>
      <c r="N107" s="32"/>
    </row>
    <row r="108" spans="2:14" ht="16.8">
      <c r="B108" s="32" t="s">
        <v>384</v>
      </c>
      <c r="C108" s="32" t="s">
        <v>8</v>
      </c>
      <c r="D108" s="36">
        <v>35349</v>
      </c>
      <c r="E108" s="33">
        <v>81</v>
      </c>
      <c r="F108" s="32" t="s">
        <v>364</v>
      </c>
      <c r="G108" s="32"/>
      <c r="H108" s="33"/>
      <c r="I108" s="32"/>
      <c r="J108" s="32"/>
      <c r="K108" s="32"/>
      <c r="L108" s="33"/>
      <c r="M108" s="32"/>
      <c r="N108" s="32"/>
    </row>
    <row r="109" spans="2:14" ht="16.8">
      <c r="B109" s="32" t="s">
        <v>385</v>
      </c>
      <c r="C109" s="32" t="s">
        <v>8</v>
      </c>
      <c r="D109" s="36">
        <v>34248</v>
      </c>
      <c r="E109" s="33">
        <v>91</v>
      </c>
      <c r="F109" s="32" t="s">
        <v>218</v>
      </c>
      <c r="G109" s="32" t="s">
        <v>238</v>
      </c>
      <c r="H109" s="33"/>
      <c r="I109" s="32"/>
      <c r="J109" s="32"/>
      <c r="K109" s="32"/>
      <c r="L109" s="33"/>
      <c r="M109" s="32"/>
      <c r="N109" s="32"/>
    </row>
    <row r="110" spans="2:14" ht="16.8">
      <c r="B110" s="32" t="s">
        <v>386</v>
      </c>
      <c r="C110" s="32" t="s">
        <v>8</v>
      </c>
      <c r="D110" s="36">
        <v>34606</v>
      </c>
      <c r="E110" s="33">
        <v>86</v>
      </c>
      <c r="F110" s="32" t="s">
        <v>364</v>
      </c>
      <c r="G110" s="32"/>
      <c r="H110" s="33"/>
      <c r="I110" s="33"/>
      <c r="J110" s="32"/>
      <c r="K110" s="33" t="s">
        <v>302</v>
      </c>
      <c r="L110" s="33"/>
      <c r="M110" s="32"/>
      <c r="N110" s="32"/>
    </row>
    <row r="111" spans="2:14" ht="16.8">
      <c r="B111" s="32" t="s">
        <v>11</v>
      </c>
      <c r="C111" s="32" t="s">
        <v>8</v>
      </c>
      <c r="D111" s="36">
        <v>38055</v>
      </c>
      <c r="E111" s="33">
        <v>71</v>
      </c>
      <c r="F111" s="32" t="s">
        <v>291</v>
      </c>
      <c r="G111" s="32" t="s">
        <v>298</v>
      </c>
      <c r="H111" s="33"/>
      <c r="I111" s="33" t="s">
        <v>301</v>
      </c>
      <c r="J111" s="32"/>
      <c r="K111" s="33" t="s">
        <v>302</v>
      </c>
      <c r="L111" s="33" t="s">
        <v>303</v>
      </c>
      <c r="M111" s="32"/>
      <c r="N111" s="32"/>
    </row>
    <row r="112" spans="2:14" ht="16.8">
      <c r="B112" s="32" t="s">
        <v>387</v>
      </c>
      <c r="C112" s="32" t="s">
        <v>8</v>
      </c>
      <c r="D112" s="36">
        <v>34686</v>
      </c>
      <c r="E112" s="33">
        <v>71</v>
      </c>
      <c r="F112" s="32" t="s">
        <v>388</v>
      </c>
      <c r="G112" s="34" t="s">
        <v>262</v>
      </c>
      <c r="H112" s="35"/>
      <c r="I112" s="32"/>
      <c r="J112" s="32"/>
      <c r="K112" s="32"/>
      <c r="L112" s="35"/>
      <c r="M112" s="32"/>
      <c r="N112" s="32"/>
    </row>
    <row r="113" spans="1:14" ht="16.8">
      <c r="B113" s="32" t="s">
        <v>193</v>
      </c>
      <c r="C113" s="32" t="s">
        <v>63</v>
      </c>
      <c r="D113" s="36">
        <v>37870</v>
      </c>
      <c r="E113" s="33">
        <v>55</v>
      </c>
      <c r="F113" s="32" t="s">
        <v>230</v>
      </c>
      <c r="G113" s="32"/>
      <c r="H113" s="33"/>
      <c r="I113" s="32"/>
      <c r="J113" s="32"/>
      <c r="K113" s="32"/>
      <c r="L113" s="33"/>
      <c r="M113" s="32"/>
      <c r="N113" s="32"/>
    </row>
    <row r="114" spans="1:14" ht="16.8">
      <c r="B114" s="32" t="s">
        <v>389</v>
      </c>
      <c r="C114" s="32" t="s">
        <v>63</v>
      </c>
      <c r="D114" s="36">
        <v>32289</v>
      </c>
      <c r="E114" s="33">
        <v>94</v>
      </c>
      <c r="F114" s="32" t="s">
        <v>220</v>
      </c>
      <c r="G114" s="32"/>
      <c r="H114" s="33"/>
      <c r="I114" s="32"/>
      <c r="J114" s="32"/>
      <c r="K114" s="32"/>
      <c r="L114" s="33"/>
      <c r="M114" s="32"/>
      <c r="N114" s="32"/>
    </row>
    <row r="115" spans="1:14" ht="16.8">
      <c r="B115" s="32" t="s">
        <v>74</v>
      </c>
      <c r="C115" s="32" t="s">
        <v>63</v>
      </c>
      <c r="D115" s="36">
        <v>40116</v>
      </c>
      <c r="E115" s="33">
        <v>42</v>
      </c>
      <c r="F115" s="32" t="s">
        <v>221</v>
      </c>
      <c r="G115" s="32" t="s">
        <v>234</v>
      </c>
      <c r="H115" s="33"/>
      <c r="I115" s="32"/>
      <c r="J115" s="32"/>
      <c r="K115" s="32"/>
      <c r="L115" s="33"/>
      <c r="M115" s="32"/>
      <c r="N115" s="32"/>
    </row>
    <row r="116" spans="1:14" ht="16.8">
      <c r="B116" s="32" t="s">
        <v>390</v>
      </c>
      <c r="C116" s="32" t="s">
        <v>63</v>
      </c>
      <c r="D116" s="36">
        <v>34374</v>
      </c>
      <c r="E116" s="33">
        <v>70</v>
      </c>
      <c r="F116" s="32" t="s">
        <v>235</v>
      </c>
      <c r="G116" s="32" t="s">
        <v>231</v>
      </c>
      <c r="H116" s="33" t="s">
        <v>229</v>
      </c>
      <c r="I116" s="33" t="s">
        <v>301</v>
      </c>
      <c r="J116" s="32"/>
      <c r="K116" s="32"/>
      <c r="L116" s="33" t="s">
        <v>236</v>
      </c>
      <c r="M116" s="32"/>
      <c r="N116" s="32"/>
    </row>
    <row r="117" spans="1:14" ht="16.8">
      <c r="B117" s="32" t="s">
        <v>391</v>
      </c>
      <c r="C117" s="32" t="s">
        <v>63</v>
      </c>
      <c r="D117" s="36">
        <v>33590</v>
      </c>
      <c r="E117" s="33">
        <v>70</v>
      </c>
      <c r="F117" s="32" t="s">
        <v>221</v>
      </c>
      <c r="G117" s="32" t="s">
        <v>231</v>
      </c>
      <c r="H117" s="33" t="s">
        <v>392</v>
      </c>
      <c r="I117" s="33" t="s">
        <v>301</v>
      </c>
      <c r="J117" s="32"/>
      <c r="K117" s="32"/>
      <c r="L117" s="33" t="s">
        <v>393</v>
      </c>
      <c r="M117" s="32"/>
      <c r="N117" s="32"/>
    </row>
    <row r="118" spans="1:14" ht="16.8">
      <c r="B118" s="32" t="s">
        <v>207</v>
      </c>
      <c r="C118" s="32" t="s">
        <v>63</v>
      </c>
      <c r="D118" s="36">
        <v>37937</v>
      </c>
      <c r="E118" s="33">
        <v>84</v>
      </c>
      <c r="F118" s="32" t="s">
        <v>222</v>
      </c>
      <c r="G118" s="32"/>
      <c r="H118" s="33"/>
      <c r="I118" s="32"/>
      <c r="J118" s="41" t="s">
        <v>302</v>
      </c>
      <c r="K118" s="32"/>
      <c r="L118" s="33"/>
      <c r="M118" s="32"/>
      <c r="N118" s="32"/>
    </row>
    <row r="119" spans="1:14" ht="16.8">
      <c r="B119" s="32" t="s">
        <v>180</v>
      </c>
      <c r="C119" s="32" t="s">
        <v>77</v>
      </c>
      <c r="D119" s="36">
        <v>38766</v>
      </c>
      <c r="E119" s="33" t="s">
        <v>309</v>
      </c>
      <c r="F119" s="32" t="s">
        <v>231</v>
      </c>
      <c r="G119" s="32"/>
      <c r="H119" s="33"/>
      <c r="I119" s="33" t="s">
        <v>301</v>
      </c>
      <c r="J119" s="32"/>
      <c r="K119" s="32"/>
      <c r="L119" s="33"/>
      <c r="M119" s="32"/>
      <c r="N119" s="32"/>
    </row>
    <row r="120" spans="1:14" ht="16.8">
      <c r="A120" s="43"/>
      <c r="B120" s="32" t="s">
        <v>121</v>
      </c>
      <c r="C120" s="32" t="s">
        <v>77</v>
      </c>
      <c r="D120" s="36">
        <v>37069</v>
      </c>
      <c r="E120" s="33">
        <v>81</v>
      </c>
      <c r="F120" s="32" t="s">
        <v>243</v>
      </c>
      <c r="G120" s="32"/>
      <c r="H120" s="33"/>
      <c r="I120" s="33" t="s">
        <v>301</v>
      </c>
      <c r="J120" s="32"/>
      <c r="K120" s="33" t="s">
        <v>301</v>
      </c>
      <c r="L120" s="33" t="s">
        <v>232</v>
      </c>
      <c r="M120" s="32"/>
      <c r="N120" s="36" t="s">
        <v>301</v>
      </c>
    </row>
    <row r="121" spans="1:14" ht="16.8">
      <c r="A121" s="43"/>
      <c r="B121" s="32" t="s">
        <v>394</v>
      </c>
      <c r="C121" s="32" t="s">
        <v>77</v>
      </c>
      <c r="D121" s="36">
        <v>35020</v>
      </c>
      <c r="E121" s="33">
        <v>86</v>
      </c>
      <c r="F121" s="32" t="s">
        <v>243</v>
      </c>
      <c r="G121" s="32"/>
      <c r="H121" s="33"/>
      <c r="I121" s="32"/>
      <c r="J121" s="32"/>
      <c r="K121" s="32"/>
      <c r="L121" s="33" t="s">
        <v>224</v>
      </c>
      <c r="M121" s="32"/>
      <c r="N121" s="32"/>
    </row>
    <row r="122" spans="1:14" ht="16.8">
      <c r="B122" s="32" t="s">
        <v>78</v>
      </c>
      <c r="C122" s="32" t="s">
        <v>77</v>
      </c>
      <c r="D122" s="36">
        <v>38953</v>
      </c>
      <c r="E122" s="33">
        <v>47</v>
      </c>
      <c r="F122" s="32" t="s">
        <v>231</v>
      </c>
      <c r="G122" s="32" t="s">
        <v>231</v>
      </c>
      <c r="H122" s="33"/>
      <c r="I122" s="32"/>
      <c r="J122" s="32"/>
      <c r="K122" s="32"/>
      <c r="L122" s="33"/>
      <c r="M122" s="32"/>
      <c r="N122" s="32"/>
    </row>
    <row r="123" spans="1:14" ht="16.8">
      <c r="B123" s="32" t="s">
        <v>165</v>
      </c>
      <c r="C123" s="32" t="s">
        <v>77</v>
      </c>
      <c r="D123" s="36">
        <v>37237</v>
      </c>
      <c r="E123" s="33">
        <v>65</v>
      </c>
      <c r="F123" s="32" t="s">
        <v>219</v>
      </c>
      <c r="G123" s="32"/>
      <c r="H123" s="33"/>
      <c r="I123" s="33"/>
      <c r="J123" s="38" t="s">
        <v>302</v>
      </c>
      <c r="K123" s="32"/>
      <c r="L123" s="33"/>
      <c r="M123" s="32"/>
      <c r="N123" s="32"/>
    </row>
    <row r="124" spans="1:14" ht="16.8">
      <c r="B124" s="32" t="s">
        <v>88</v>
      </c>
      <c r="C124" s="32" t="s">
        <v>77</v>
      </c>
      <c r="D124" s="36">
        <v>38959</v>
      </c>
      <c r="E124" s="33">
        <v>69</v>
      </c>
      <c r="F124" s="32" t="s">
        <v>235</v>
      </c>
      <c r="G124" s="32" t="s">
        <v>235</v>
      </c>
      <c r="H124" s="33"/>
      <c r="I124" s="32"/>
      <c r="J124" s="32"/>
      <c r="K124" s="32"/>
      <c r="L124" s="33"/>
      <c r="M124" s="32"/>
      <c r="N124" s="32"/>
    </row>
    <row r="125" spans="1:14" ht="16.8">
      <c r="B125" s="32" t="s">
        <v>82</v>
      </c>
      <c r="C125" s="32" t="s">
        <v>77</v>
      </c>
      <c r="D125" s="36">
        <v>39850</v>
      </c>
      <c r="E125" s="33">
        <v>52</v>
      </c>
      <c r="F125" s="32" t="s">
        <v>236</v>
      </c>
      <c r="G125" s="32" t="s">
        <v>221</v>
      </c>
      <c r="H125" s="33"/>
      <c r="I125" s="32"/>
      <c r="J125" s="32"/>
      <c r="K125" s="32"/>
      <c r="L125" s="33"/>
      <c r="M125" s="32"/>
      <c r="N125" s="32"/>
    </row>
    <row r="126" spans="1:14" ht="16.8">
      <c r="B126" s="32" t="s">
        <v>395</v>
      </c>
      <c r="C126" s="32" t="s">
        <v>77</v>
      </c>
      <c r="D126" s="36">
        <v>31961</v>
      </c>
      <c r="E126" s="33">
        <v>63</v>
      </c>
      <c r="F126" s="32" t="s">
        <v>236</v>
      </c>
      <c r="G126" s="32" t="s">
        <v>229</v>
      </c>
      <c r="H126" s="33"/>
      <c r="I126" s="32"/>
      <c r="J126" s="32"/>
      <c r="K126" s="32"/>
      <c r="L126" s="33"/>
      <c r="M126" s="36" t="s">
        <v>301</v>
      </c>
      <c r="N126" s="32"/>
    </row>
    <row r="127" spans="1:14" ht="16.8">
      <c r="B127" s="32" t="s">
        <v>116</v>
      </c>
      <c r="C127" s="32" t="s">
        <v>77</v>
      </c>
      <c r="D127" s="36">
        <v>37168</v>
      </c>
      <c r="E127" s="33">
        <v>67</v>
      </c>
      <c r="F127" s="32" t="s">
        <v>224</v>
      </c>
      <c r="G127" s="32"/>
      <c r="H127" s="33"/>
      <c r="I127" s="32"/>
      <c r="J127" s="32"/>
      <c r="K127" s="32"/>
      <c r="L127" s="33"/>
      <c r="M127" s="32"/>
      <c r="N127" s="32"/>
    </row>
    <row r="128" spans="1:14" ht="16.8">
      <c r="B128" s="32" t="s">
        <v>396</v>
      </c>
      <c r="C128" s="32" t="s">
        <v>77</v>
      </c>
      <c r="D128" s="36">
        <v>33967</v>
      </c>
      <c r="E128" s="33">
        <v>67</v>
      </c>
      <c r="F128" s="32" t="s">
        <v>397</v>
      </c>
      <c r="G128" s="32"/>
      <c r="H128" s="33"/>
      <c r="I128" s="32"/>
      <c r="J128" s="32"/>
      <c r="K128" s="32"/>
      <c r="L128" s="33"/>
      <c r="M128" s="33" t="s">
        <v>301</v>
      </c>
      <c r="N128" s="32"/>
    </row>
    <row r="129" spans="2:14" ht="16.8">
      <c r="B129" s="32" t="s">
        <v>87</v>
      </c>
      <c r="C129" s="32" t="s">
        <v>77</v>
      </c>
      <c r="D129" s="36">
        <v>38705</v>
      </c>
      <c r="E129" s="33">
        <v>69</v>
      </c>
      <c r="F129" s="32" t="s">
        <v>231</v>
      </c>
      <c r="G129" s="32" t="s">
        <v>231</v>
      </c>
      <c r="H129" s="33"/>
      <c r="I129" s="33" t="s">
        <v>301</v>
      </c>
      <c r="J129" s="38" t="s">
        <v>301</v>
      </c>
      <c r="K129" s="32"/>
      <c r="L129" s="33"/>
      <c r="M129" s="32"/>
      <c r="N129" s="32"/>
    </row>
    <row r="130" spans="2:14" ht="16.8">
      <c r="B130" s="32" t="s">
        <v>90</v>
      </c>
      <c r="C130" s="32" t="s">
        <v>77</v>
      </c>
      <c r="D130" s="36">
        <v>38939</v>
      </c>
      <c r="E130" s="33">
        <v>69</v>
      </c>
      <c r="F130" s="32" t="s">
        <v>222</v>
      </c>
      <c r="G130" s="32"/>
      <c r="H130" s="33"/>
      <c r="I130" s="32"/>
      <c r="J130" s="32"/>
      <c r="K130" s="32"/>
      <c r="L130" s="33"/>
      <c r="M130" s="32"/>
      <c r="N130" s="32"/>
    </row>
    <row r="131" spans="2:14" ht="16.8">
      <c r="B131" s="32" t="s">
        <v>202</v>
      </c>
      <c r="C131" s="32" t="s">
        <v>77</v>
      </c>
      <c r="D131" s="36">
        <v>38039</v>
      </c>
      <c r="E131" s="33">
        <v>57</v>
      </c>
      <c r="F131" s="32" t="s">
        <v>229</v>
      </c>
      <c r="G131" s="32"/>
      <c r="H131" s="33"/>
      <c r="I131" s="32"/>
      <c r="J131" s="32"/>
      <c r="K131" s="32"/>
      <c r="L131" s="33"/>
      <c r="M131" s="32"/>
      <c r="N131" s="32"/>
    </row>
    <row r="132" spans="2:14" ht="16.8">
      <c r="B132" s="32" t="s">
        <v>92</v>
      </c>
      <c r="C132" s="32" t="s">
        <v>77</v>
      </c>
      <c r="D132" s="36">
        <v>38987</v>
      </c>
      <c r="E132" s="33">
        <v>69</v>
      </c>
      <c r="F132" s="32" t="s">
        <v>235</v>
      </c>
      <c r="G132" s="32" t="s">
        <v>265</v>
      </c>
      <c r="H132" s="33"/>
      <c r="I132" s="32"/>
      <c r="J132" s="32"/>
      <c r="K132" s="32"/>
      <c r="L132" s="33"/>
      <c r="M132" s="32"/>
      <c r="N132" s="32"/>
    </row>
    <row r="133" spans="2:14" ht="16.8">
      <c r="B133" s="32" t="s">
        <v>398</v>
      </c>
      <c r="C133" s="32" t="s">
        <v>163</v>
      </c>
      <c r="D133" s="36">
        <v>30399</v>
      </c>
      <c r="E133" s="33">
        <v>60</v>
      </c>
      <c r="F133" s="32" t="s">
        <v>233</v>
      </c>
      <c r="G133" s="32"/>
      <c r="H133" s="33"/>
      <c r="I133" s="33"/>
      <c r="J133" s="33" t="s">
        <v>301</v>
      </c>
      <c r="K133" s="32"/>
      <c r="L133" s="33"/>
      <c r="M133" s="32"/>
      <c r="N133" s="32"/>
    </row>
    <row r="134" spans="2:14" ht="16.8">
      <c r="B134" s="32" t="s">
        <v>399</v>
      </c>
      <c r="C134" s="32" t="s">
        <v>163</v>
      </c>
      <c r="D134" s="36">
        <v>38908</v>
      </c>
      <c r="E134" s="33">
        <v>57</v>
      </c>
      <c r="F134" s="32" t="s">
        <v>250</v>
      </c>
      <c r="G134" s="32"/>
      <c r="H134" s="33"/>
      <c r="I134" s="32"/>
      <c r="J134" s="32"/>
      <c r="K134" s="32"/>
      <c r="L134" s="33"/>
      <c r="M134" s="32"/>
      <c r="N134" s="32"/>
    </row>
    <row r="135" spans="2:14" ht="16.8">
      <c r="B135" s="32" t="s">
        <v>167</v>
      </c>
      <c r="C135" s="32" t="s">
        <v>163</v>
      </c>
      <c r="D135" s="36">
        <v>40817</v>
      </c>
      <c r="E135" s="33">
        <v>32</v>
      </c>
      <c r="F135" s="32" t="s">
        <v>235</v>
      </c>
      <c r="G135" s="32"/>
      <c r="H135" s="33"/>
      <c r="I135" s="32"/>
      <c r="J135" s="32"/>
      <c r="K135" s="32"/>
      <c r="L135" s="33"/>
      <c r="M135" s="32"/>
      <c r="N135" s="32"/>
    </row>
    <row r="136" spans="2:14" ht="16.8">
      <c r="B136" s="32" t="s">
        <v>25</v>
      </c>
      <c r="C136" s="32" t="s">
        <v>24</v>
      </c>
      <c r="D136" s="36">
        <v>38071</v>
      </c>
      <c r="E136" s="33">
        <v>71</v>
      </c>
      <c r="F136" s="32" t="s">
        <v>252</v>
      </c>
      <c r="G136" s="32" t="s">
        <v>227</v>
      </c>
      <c r="H136" s="33"/>
      <c r="I136" s="38" t="s">
        <v>301</v>
      </c>
      <c r="J136" s="32"/>
      <c r="K136" s="33" t="s">
        <v>301</v>
      </c>
      <c r="L136" s="33" t="s">
        <v>303</v>
      </c>
      <c r="M136" s="32"/>
      <c r="N136" s="33" t="s">
        <v>301</v>
      </c>
    </row>
    <row r="137" spans="2:14" ht="16.8">
      <c r="B137" s="32" t="s">
        <v>400</v>
      </c>
      <c r="C137" s="32" t="s">
        <v>24</v>
      </c>
      <c r="D137" s="36">
        <v>35109</v>
      </c>
      <c r="E137" s="33">
        <v>63.5</v>
      </c>
      <c r="F137" s="32" t="s">
        <v>232</v>
      </c>
      <c r="G137" s="32"/>
      <c r="H137" s="33"/>
      <c r="I137" s="32"/>
      <c r="J137" s="32"/>
      <c r="K137" s="32"/>
      <c r="L137" s="33"/>
      <c r="M137" s="32"/>
      <c r="N137" s="32"/>
    </row>
    <row r="138" spans="2:14" ht="16.8">
      <c r="B138" s="32" t="s">
        <v>266</v>
      </c>
      <c r="C138" s="32" t="s">
        <v>37</v>
      </c>
      <c r="D138" s="36">
        <v>39135</v>
      </c>
      <c r="E138" s="33">
        <v>57</v>
      </c>
      <c r="F138" s="32" t="s">
        <v>225</v>
      </c>
      <c r="G138" s="32"/>
      <c r="H138" s="33"/>
      <c r="I138" s="32"/>
      <c r="J138" s="32"/>
      <c r="K138" s="32"/>
      <c r="L138" s="33"/>
      <c r="M138" s="32"/>
      <c r="N138" s="32"/>
    </row>
    <row r="139" spans="2:14" ht="16.8">
      <c r="B139" s="32" t="s">
        <v>401</v>
      </c>
      <c r="C139" s="32" t="s">
        <v>37</v>
      </c>
      <c r="D139" s="36">
        <v>41384</v>
      </c>
      <c r="E139" s="33">
        <v>42</v>
      </c>
      <c r="F139" s="32" t="s">
        <v>226</v>
      </c>
      <c r="G139" s="32"/>
      <c r="H139" s="33"/>
      <c r="I139" s="32"/>
      <c r="J139" s="32"/>
      <c r="K139" s="32"/>
      <c r="L139" s="33"/>
      <c r="M139" s="32"/>
      <c r="N139" s="32"/>
    </row>
    <row r="140" spans="2:14" ht="16.8">
      <c r="B140" s="32" t="s">
        <v>110</v>
      </c>
      <c r="C140" s="32" t="s">
        <v>37</v>
      </c>
      <c r="D140" s="36">
        <v>41873</v>
      </c>
      <c r="E140" s="33">
        <v>28</v>
      </c>
      <c r="F140" s="32" t="s">
        <v>233</v>
      </c>
      <c r="G140" s="32" t="s">
        <v>229</v>
      </c>
      <c r="H140" s="33"/>
      <c r="I140" s="32"/>
      <c r="J140" s="32"/>
      <c r="K140" s="32"/>
      <c r="L140" s="33"/>
      <c r="M140" s="32"/>
      <c r="N140" s="32"/>
    </row>
    <row r="141" spans="2:14" ht="16.8">
      <c r="B141" s="32" t="s">
        <v>38</v>
      </c>
      <c r="C141" s="32" t="s">
        <v>37</v>
      </c>
      <c r="D141" s="36">
        <v>40580</v>
      </c>
      <c r="E141" s="33">
        <v>28</v>
      </c>
      <c r="F141" s="32" t="s">
        <v>220</v>
      </c>
      <c r="G141" s="32" t="s">
        <v>220</v>
      </c>
      <c r="H141" s="33"/>
      <c r="I141" s="32"/>
      <c r="J141" s="32"/>
      <c r="K141" s="32"/>
      <c r="L141" s="33"/>
      <c r="M141" s="32"/>
      <c r="N141" s="32"/>
    </row>
    <row r="142" spans="2:14" ht="16.8">
      <c r="B142" s="32" t="s">
        <v>212</v>
      </c>
      <c r="C142" s="32" t="s">
        <v>37</v>
      </c>
      <c r="D142" s="36">
        <v>39393</v>
      </c>
      <c r="E142" s="33">
        <v>47</v>
      </c>
      <c r="F142" s="32" t="s">
        <v>260</v>
      </c>
      <c r="G142" s="32"/>
      <c r="H142" s="33"/>
      <c r="I142" s="32"/>
      <c r="J142" s="32"/>
      <c r="K142" s="32"/>
      <c r="L142" s="33"/>
      <c r="M142" s="32"/>
      <c r="N142" s="32"/>
    </row>
    <row r="143" spans="2:14" ht="16.8">
      <c r="B143" s="32" t="s">
        <v>213</v>
      </c>
      <c r="C143" s="32" t="s">
        <v>37</v>
      </c>
      <c r="D143" s="36">
        <v>39506</v>
      </c>
      <c r="E143" s="33">
        <v>55</v>
      </c>
      <c r="F143" s="32" t="s">
        <v>225</v>
      </c>
      <c r="G143" s="32" t="s">
        <v>235</v>
      </c>
      <c r="H143" s="33"/>
      <c r="I143" s="32"/>
      <c r="J143" s="32"/>
      <c r="K143" s="32"/>
      <c r="L143" s="33"/>
      <c r="M143" s="32"/>
      <c r="N143" s="32"/>
    </row>
    <row r="144" spans="2:14" ht="16.8">
      <c r="B144" s="32" t="s">
        <v>188</v>
      </c>
      <c r="C144" s="32" t="s">
        <v>37</v>
      </c>
      <c r="D144" s="36">
        <v>40795</v>
      </c>
      <c r="E144" s="33">
        <v>25</v>
      </c>
      <c r="F144" s="32" t="s">
        <v>258</v>
      </c>
      <c r="G144" s="32"/>
      <c r="H144" s="33"/>
      <c r="I144" s="32"/>
      <c r="J144" s="32"/>
      <c r="K144" s="32"/>
      <c r="L144" s="33"/>
      <c r="M144" s="32"/>
      <c r="N144" s="32"/>
    </row>
    <row r="145" spans="2:14" ht="16.8">
      <c r="B145" s="32" t="s">
        <v>83</v>
      </c>
      <c r="C145" s="32" t="s">
        <v>48</v>
      </c>
      <c r="D145" s="36">
        <v>38939</v>
      </c>
      <c r="E145" s="33">
        <v>57</v>
      </c>
      <c r="F145" s="32" t="s">
        <v>219</v>
      </c>
      <c r="G145" s="32" t="s">
        <v>219</v>
      </c>
      <c r="H145" s="33"/>
      <c r="I145" s="36" t="s">
        <v>301</v>
      </c>
      <c r="J145" s="32"/>
      <c r="K145" s="32"/>
      <c r="L145" s="33"/>
      <c r="M145" s="32"/>
      <c r="N145" s="32"/>
    </row>
    <row r="146" spans="2:14" ht="16.8">
      <c r="B146" s="32" t="s">
        <v>161</v>
      </c>
      <c r="C146" s="32" t="s">
        <v>48</v>
      </c>
      <c r="D146" s="36">
        <v>37200</v>
      </c>
      <c r="E146" s="33">
        <v>50</v>
      </c>
      <c r="F146" s="32" t="s">
        <v>220</v>
      </c>
      <c r="G146" s="32"/>
      <c r="H146" s="33"/>
      <c r="I146" s="32"/>
      <c r="J146" s="32"/>
      <c r="K146" s="32"/>
      <c r="L146" s="33"/>
      <c r="M146" s="32"/>
      <c r="N146" s="32"/>
    </row>
    <row r="147" spans="2:14" ht="16.8">
      <c r="B147" s="32" t="s">
        <v>49</v>
      </c>
      <c r="C147" s="32" t="s">
        <v>48</v>
      </c>
      <c r="D147" s="36">
        <v>38813</v>
      </c>
      <c r="E147" s="33">
        <v>50</v>
      </c>
      <c r="F147" s="32" t="s">
        <v>221</v>
      </c>
      <c r="G147" s="32" t="s">
        <v>220</v>
      </c>
      <c r="H147" s="33"/>
      <c r="I147" s="36" t="s">
        <v>301</v>
      </c>
      <c r="J147" s="38" t="s">
        <v>301</v>
      </c>
      <c r="K147" s="32"/>
      <c r="L147" s="33"/>
      <c r="M147" s="32"/>
      <c r="N147" s="32"/>
    </row>
    <row r="148" spans="2:14" ht="16.8">
      <c r="B148" s="32" t="s">
        <v>61</v>
      </c>
      <c r="C148" s="32" t="s">
        <v>48</v>
      </c>
      <c r="D148" s="36">
        <v>36078</v>
      </c>
      <c r="E148" s="33">
        <v>55</v>
      </c>
      <c r="F148" s="32" t="s">
        <v>231</v>
      </c>
      <c r="G148" s="32" t="s">
        <v>219</v>
      </c>
      <c r="H148" s="33" t="s">
        <v>236</v>
      </c>
      <c r="I148" s="33" t="s">
        <v>301</v>
      </c>
      <c r="J148" s="33" t="s">
        <v>301</v>
      </c>
      <c r="K148" s="32"/>
      <c r="L148" s="33" t="s">
        <v>236</v>
      </c>
      <c r="M148" s="36" t="s">
        <v>301</v>
      </c>
      <c r="N148" s="33" t="s">
        <v>301</v>
      </c>
    </row>
    <row r="149" spans="2:14" ht="16.8">
      <c r="B149" s="32" t="s">
        <v>168</v>
      </c>
      <c r="C149" s="32" t="s">
        <v>48</v>
      </c>
      <c r="D149" s="36">
        <v>39700</v>
      </c>
      <c r="E149" s="33">
        <v>28</v>
      </c>
      <c r="F149" s="32" t="s">
        <v>231</v>
      </c>
      <c r="G149" s="32"/>
      <c r="H149" s="33"/>
      <c r="I149" s="32"/>
      <c r="J149" s="32"/>
      <c r="K149" s="32"/>
      <c r="L149" s="33" t="s">
        <v>303</v>
      </c>
      <c r="M149" s="32"/>
      <c r="N149" s="32"/>
    </row>
    <row r="150" spans="2:14" ht="16.8">
      <c r="B150" s="32" t="s">
        <v>86</v>
      </c>
      <c r="C150" s="32" t="s">
        <v>48</v>
      </c>
      <c r="D150" s="36">
        <v>38671</v>
      </c>
      <c r="E150" s="33">
        <v>63</v>
      </c>
      <c r="F150" s="32" t="s">
        <v>222</v>
      </c>
      <c r="G150" s="32" t="s">
        <v>219</v>
      </c>
      <c r="H150" s="33" t="s">
        <v>303</v>
      </c>
      <c r="I150" s="33" t="s">
        <v>301</v>
      </c>
      <c r="J150" s="32"/>
      <c r="K150" s="32"/>
      <c r="L150" s="33"/>
      <c r="M150" s="32"/>
      <c r="N150" s="32"/>
    </row>
    <row r="151" spans="2:14" ht="16.8">
      <c r="B151" s="32" t="s">
        <v>156</v>
      </c>
      <c r="C151" s="32" t="s">
        <v>48</v>
      </c>
      <c r="D151" s="36">
        <v>38716</v>
      </c>
      <c r="E151" s="33">
        <v>46</v>
      </c>
      <c r="F151" s="32" t="s">
        <v>220</v>
      </c>
      <c r="G151" s="32"/>
      <c r="H151" s="33"/>
      <c r="I151" s="33"/>
      <c r="J151" s="33" t="s">
        <v>301</v>
      </c>
      <c r="K151" s="32"/>
      <c r="L151" s="33"/>
      <c r="M151" s="32"/>
      <c r="N151" s="32"/>
    </row>
    <row r="152" spans="2:14" ht="16.8">
      <c r="B152" s="32" t="s">
        <v>151</v>
      </c>
      <c r="C152" s="32" t="s">
        <v>48</v>
      </c>
      <c r="D152" s="36">
        <v>35885</v>
      </c>
      <c r="E152" s="33">
        <v>74</v>
      </c>
      <c r="F152" s="32" t="s">
        <v>253</v>
      </c>
      <c r="G152" s="32"/>
      <c r="H152" s="33" t="s">
        <v>316</v>
      </c>
      <c r="I152" s="33" t="s">
        <v>301</v>
      </c>
      <c r="J152" s="33" t="s">
        <v>301</v>
      </c>
      <c r="K152" s="32"/>
      <c r="L152" s="33" t="s">
        <v>402</v>
      </c>
      <c r="M152" s="32"/>
      <c r="N152" s="33" t="s">
        <v>301</v>
      </c>
    </row>
    <row r="153" spans="2:14" ht="16.8">
      <c r="B153" s="32" t="s">
        <v>129</v>
      </c>
      <c r="C153" s="32" t="s">
        <v>48</v>
      </c>
      <c r="D153" s="36">
        <v>36185</v>
      </c>
      <c r="E153" s="33">
        <v>56</v>
      </c>
      <c r="F153" s="32" t="s">
        <v>262</v>
      </c>
      <c r="G153" s="32"/>
      <c r="H153" s="33" t="s">
        <v>303</v>
      </c>
      <c r="I153" s="33" t="s">
        <v>301</v>
      </c>
      <c r="J153" s="32"/>
      <c r="K153" s="33" t="s">
        <v>301</v>
      </c>
      <c r="L153" s="33" t="s">
        <v>301</v>
      </c>
      <c r="M153" s="32"/>
      <c r="N153" s="36" t="s">
        <v>301</v>
      </c>
    </row>
    <row r="154" spans="2:14" ht="16.8">
      <c r="B154" s="32" t="s">
        <v>57</v>
      </c>
      <c r="C154" s="32" t="s">
        <v>48</v>
      </c>
      <c r="D154" s="36">
        <v>38385</v>
      </c>
      <c r="E154" s="33">
        <v>50</v>
      </c>
      <c r="F154" s="32" t="s">
        <v>236</v>
      </c>
      <c r="G154" s="32" t="s">
        <v>241</v>
      </c>
      <c r="H154" s="33"/>
      <c r="I154" s="33" t="s">
        <v>301</v>
      </c>
      <c r="J154" s="32"/>
      <c r="K154" s="32"/>
      <c r="L154" s="33"/>
      <c r="M154" s="33" t="s">
        <v>301</v>
      </c>
      <c r="N154" s="32"/>
    </row>
    <row r="155" spans="2:14" ht="16.8">
      <c r="B155" s="32" t="s">
        <v>59</v>
      </c>
      <c r="C155" s="32" t="s">
        <v>48</v>
      </c>
      <c r="D155" s="36">
        <v>36546</v>
      </c>
      <c r="E155" s="33">
        <v>48</v>
      </c>
      <c r="F155" s="32" t="s">
        <v>287</v>
      </c>
      <c r="G155" s="32" t="s">
        <v>265</v>
      </c>
      <c r="H155" s="33" t="s">
        <v>303</v>
      </c>
      <c r="I155" s="33" t="s">
        <v>301</v>
      </c>
      <c r="J155" s="33" t="s">
        <v>301</v>
      </c>
      <c r="K155" s="33" t="s">
        <v>301</v>
      </c>
      <c r="L155" s="33"/>
      <c r="M155" s="32"/>
      <c r="N155" s="33" t="s">
        <v>301</v>
      </c>
    </row>
    <row r="156" spans="2:14" ht="17.55" customHeight="1">
      <c r="B156" s="32" t="s">
        <v>58</v>
      </c>
      <c r="C156" s="32" t="s">
        <v>48</v>
      </c>
      <c r="D156" s="36">
        <v>38380</v>
      </c>
      <c r="E156" s="33">
        <v>50</v>
      </c>
      <c r="F156" s="32" t="s">
        <v>220</v>
      </c>
      <c r="G156" s="32" t="s">
        <v>235</v>
      </c>
      <c r="H156" s="33"/>
      <c r="I156" s="32"/>
      <c r="J156" s="32"/>
      <c r="K156" s="32"/>
      <c r="L156" s="33"/>
      <c r="M156" s="32"/>
      <c r="N156" s="32"/>
    </row>
    <row r="157" spans="2:14" ht="14.55" customHeight="1">
      <c r="B157" s="32" t="s">
        <v>209</v>
      </c>
      <c r="C157" s="32" t="s">
        <v>48</v>
      </c>
      <c r="D157" s="36">
        <v>36769</v>
      </c>
      <c r="E157" s="33">
        <v>81</v>
      </c>
      <c r="F157" s="32" t="s">
        <v>228</v>
      </c>
      <c r="G157" s="32"/>
      <c r="H157" s="33"/>
      <c r="I157" s="32"/>
      <c r="J157" s="33" t="s">
        <v>301</v>
      </c>
      <c r="K157" s="32"/>
      <c r="L157" s="33"/>
      <c r="M157" s="32"/>
      <c r="N157" s="32"/>
    </row>
    <row r="158" spans="2:14" ht="16.8">
      <c r="B158" s="32" t="s">
        <v>52</v>
      </c>
      <c r="C158" s="32" t="s">
        <v>48</v>
      </c>
      <c r="D158" s="36">
        <v>38842</v>
      </c>
      <c r="E158" s="33">
        <v>55</v>
      </c>
      <c r="F158" s="32" t="s">
        <v>234</v>
      </c>
      <c r="G158" s="32" t="s">
        <v>220</v>
      </c>
      <c r="H158" s="33"/>
      <c r="I158" s="33" t="s">
        <v>301</v>
      </c>
      <c r="J158" s="32"/>
      <c r="K158" s="32"/>
      <c r="L158" s="40"/>
      <c r="M158" s="32"/>
      <c r="N158" s="32"/>
    </row>
    <row r="159" spans="2:14" ht="16.8">
      <c r="B159" s="32" t="s">
        <v>403</v>
      </c>
      <c r="C159" s="32" t="s">
        <v>48</v>
      </c>
      <c r="D159" s="36">
        <v>35132</v>
      </c>
      <c r="E159" s="33">
        <v>60</v>
      </c>
      <c r="F159" s="32" t="s">
        <v>404</v>
      </c>
      <c r="G159" s="32"/>
      <c r="H159" s="33"/>
      <c r="I159" s="33"/>
      <c r="J159" s="32"/>
      <c r="K159" s="33"/>
      <c r="L159" s="33"/>
      <c r="M159" s="32"/>
      <c r="N159" s="36" t="s">
        <v>301</v>
      </c>
    </row>
    <row r="160" spans="2:14" ht="16.8">
      <c r="B160" s="32" t="s">
        <v>109</v>
      </c>
      <c r="C160" s="32" t="s">
        <v>48</v>
      </c>
      <c r="D160" s="36">
        <v>38496</v>
      </c>
      <c r="E160" s="33">
        <v>55</v>
      </c>
      <c r="F160" s="32" t="s">
        <v>229</v>
      </c>
      <c r="G160" s="32" t="s">
        <v>229</v>
      </c>
      <c r="H160" s="33"/>
      <c r="I160" s="33" t="s">
        <v>301</v>
      </c>
      <c r="J160" s="32"/>
      <c r="K160" s="32"/>
      <c r="L160" s="33"/>
      <c r="M160" s="32"/>
      <c r="N160" s="32"/>
    </row>
    <row r="161" spans="2:14" ht="16.8">
      <c r="B161" s="32" t="s">
        <v>80</v>
      </c>
      <c r="C161" s="32" t="s">
        <v>48</v>
      </c>
      <c r="D161" s="36">
        <v>38659</v>
      </c>
      <c r="E161" s="33">
        <v>52</v>
      </c>
      <c r="F161" s="32" t="s">
        <v>290</v>
      </c>
      <c r="G161" s="32" t="s">
        <v>231</v>
      </c>
      <c r="H161" s="33" t="s">
        <v>303</v>
      </c>
      <c r="I161" s="33" t="s">
        <v>301</v>
      </c>
      <c r="J161" s="32"/>
      <c r="K161" s="32"/>
      <c r="L161" s="33"/>
      <c r="M161" s="32"/>
      <c r="N161" s="32"/>
    </row>
    <row r="162" spans="2:14" ht="16.8">
      <c r="B162" s="32" t="s">
        <v>162</v>
      </c>
      <c r="C162" s="32" t="s">
        <v>48</v>
      </c>
      <c r="D162" s="36">
        <v>38209</v>
      </c>
      <c r="E162" s="33">
        <v>55</v>
      </c>
      <c r="F162" s="32" t="s">
        <v>221</v>
      </c>
      <c r="G162" s="32"/>
      <c r="H162" s="33" t="s">
        <v>236</v>
      </c>
      <c r="I162" s="38" t="s">
        <v>301</v>
      </c>
      <c r="J162" s="33" t="s">
        <v>301</v>
      </c>
      <c r="K162" s="32"/>
      <c r="L162" s="33"/>
      <c r="M162" s="32"/>
      <c r="N162" s="33" t="s">
        <v>303</v>
      </c>
    </row>
    <row r="163" spans="2:14" ht="16.8">
      <c r="B163" s="32" t="s">
        <v>55</v>
      </c>
      <c r="C163" s="32" t="s">
        <v>48</v>
      </c>
      <c r="D163" s="36">
        <v>38925</v>
      </c>
      <c r="E163" s="33">
        <v>60</v>
      </c>
      <c r="F163" s="32" t="s">
        <v>231</v>
      </c>
      <c r="G163" s="32" t="s">
        <v>231</v>
      </c>
      <c r="H163" s="33" t="s">
        <v>303</v>
      </c>
      <c r="I163" s="33" t="s">
        <v>301</v>
      </c>
      <c r="J163" s="33" t="s">
        <v>301</v>
      </c>
      <c r="K163" s="32"/>
      <c r="L163" s="33" t="s">
        <v>245</v>
      </c>
      <c r="M163" s="32"/>
      <c r="N163" s="32"/>
    </row>
    <row r="164" spans="2:14" ht="16.8">
      <c r="B164" s="32" t="s">
        <v>183</v>
      </c>
      <c r="C164" s="32" t="s">
        <v>48</v>
      </c>
      <c r="D164" s="36">
        <v>38181</v>
      </c>
      <c r="E164" s="33">
        <v>74</v>
      </c>
      <c r="F164" s="32" t="s">
        <v>220</v>
      </c>
      <c r="G164" s="32"/>
      <c r="H164" s="33"/>
      <c r="I164" s="33"/>
      <c r="J164" s="33" t="s">
        <v>301</v>
      </c>
      <c r="K164" s="32"/>
      <c r="L164" s="33"/>
      <c r="M164" s="32"/>
      <c r="N164" s="32"/>
    </row>
    <row r="165" spans="2:14" ht="16.8">
      <c r="B165" s="32" t="s">
        <v>214</v>
      </c>
      <c r="C165" s="32" t="s">
        <v>48</v>
      </c>
      <c r="D165" s="36">
        <v>38847</v>
      </c>
      <c r="E165" s="33">
        <v>57</v>
      </c>
      <c r="F165" s="32" t="s">
        <v>260</v>
      </c>
      <c r="G165" s="32"/>
      <c r="H165" s="33"/>
      <c r="I165" s="32"/>
      <c r="J165" s="32"/>
      <c r="K165" s="32"/>
      <c r="L165" s="33"/>
      <c r="M165" s="32"/>
      <c r="N165" s="32"/>
    </row>
    <row r="166" spans="2:14" ht="16.8">
      <c r="B166" s="32" t="s">
        <v>99</v>
      </c>
      <c r="C166" s="32" t="s">
        <v>48</v>
      </c>
      <c r="D166" s="36">
        <v>38541</v>
      </c>
      <c r="E166" s="33">
        <v>63</v>
      </c>
      <c r="F166" s="32" t="s">
        <v>219</v>
      </c>
      <c r="G166" s="32" t="s">
        <v>221</v>
      </c>
      <c r="H166" s="33"/>
      <c r="I166" s="33" t="s">
        <v>301</v>
      </c>
      <c r="J166" s="33" t="s">
        <v>301</v>
      </c>
      <c r="K166" s="32"/>
      <c r="L166" s="33"/>
      <c r="M166" s="32"/>
      <c r="N166" s="32"/>
    </row>
    <row r="167" spans="2:14" ht="16.8">
      <c r="B167" s="32" t="s">
        <v>173</v>
      </c>
      <c r="C167" s="32" t="s">
        <v>48</v>
      </c>
      <c r="D167" s="36">
        <v>38897</v>
      </c>
      <c r="E167" s="33">
        <v>47</v>
      </c>
      <c r="F167" s="32" t="s">
        <v>220</v>
      </c>
      <c r="G167" s="32"/>
      <c r="H167" s="33"/>
      <c r="I167" s="33"/>
      <c r="J167" s="33" t="s">
        <v>301</v>
      </c>
      <c r="K167" s="32"/>
      <c r="L167" s="33"/>
      <c r="M167" s="33" t="s">
        <v>301</v>
      </c>
      <c r="N167" s="33" t="s">
        <v>301</v>
      </c>
    </row>
    <row r="168" spans="2:14" ht="16.8">
      <c r="B168" s="32" t="s">
        <v>405</v>
      </c>
      <c r="C168" s="32" t="s">
        <v>48</v>
      </c>
      <c r="D168" s="87" t="s">
        <v>276</v>
      </c>
      <c r="E168" s="33">
        <v>63</v>
      </c>
      <c r="F168" s="32" t="s">
        <v>406</v>
      </c>
      <c r="G168" s="32" t="s">
        <v>278</v>
      </c>
      <c r="H168" s="33" t="s">
        <v>303</v>
      </c>
      <c r="I168" s="33" t="s">
        <v>301</v>
      </c>
      <c r="J168" s="33" t="s">
        <v>301</v>
      </c>
      <c r="K168" s="32"/>
      <c r="L168" s="33" t="s">
        <v>303</v>
      </c>
      <c r="M168" s="39"/>
      <c r="N168" s="32"/>
    </row>
    <row r="169" spans="2:14" ht="16.8">
      <c r="B169" s="32" t="s">
        <v>96</v>
      </c>
      <c r="C169" s="32" t="s">
        <v>48</v>
      </c>
      <c r="D169" s="36">
        <v>37993</v>
      </c>
      <c r="E169" s="33">
        <v>57</v>
      </c>
      <c r="F169" s="32" t="s">
        <v>221</v>
      </c>
      <c r="G169" s="32" t="s">
        <v>221</v>
      </c>
      <c r="H169" s="33"/>
      <c r="I169" s="33" t="s">
        <v>301</v>
      </c>
      <c r="J169" s="32"/>
      <c r="K169" s="32"/>
      <c r="L169" s="33" t="s">
        <v>303</v>
      </c>
      <c r="M169" s="32"/>
      <c r="N169" s="32"/>
    </row>
    <row r="170" spans="2:14" ht="16.8">
      <c r="B170" s="32" t="s">
        <v>211</v>
      </c>
      <c r="C170" s="32" t="s">
        <v>210</v>
      </c>
      <c r="D170" s="36">
        <v>37131</v>
      </c>
      <c r="E170" s="33">
        <v>86</v>
      </c>
      <c r="F170" s="32" t="s">
        <v>237</v>
      </c>
      <c r="G170" s="32"/>
      <c r="H170" s="33"/>
      <c r="I170" s="32"/>
      <c r="J170" s="32"/>
      <c r="K170" s="32"/>
      <c r="L170" s="33"/>
      <c r="M170" s="32"/>
      <c r="N170" s="32"/>
    </row>
    <row r="171" spans="2:14" ht="16.8">
      <c r="B171" s="32" t="s">
        <v>307</v>
      </c>
      <c r="C171" s="32" t="s">
        <v>407</v>
      </c>
      <c r="D171" s="33"/>
      <c r="E171" s="33"/>
      <c r="F171" s="32"/>
      <c r="G171" s="34"/>
      <c r="H171" s="35" t="s">
        <v>227</v>
      </c>
      <c r="I171" s="33"/>
      <c r="J171" s="32"/>
      <c r="K171" s="33" t="s">
        <v>301</v>
      </c>
      <c r="L171" s="35" t="s">
        <v>240</v>
      </c>
      <c r="M171" s="32"/>
      <c r="N171" s="37" t="s">
        <v>301</v>
      </c>
    </row>
    <row r="172" spans="2:14" ht="16.8">
      <c r="B172" s="32" t="s">
        <v>270</v>
      </c>
      <c r="C172" s="32" t="s">
        <v>21</v>
      </c>
      <c r="D172" s="87" t="s">
        <v>276</v>
      </c>
      <c r="E172" s="33">
        <v>60</v>
      </c>
      <c r="F172" s="32" t="s">
        <v>227</v>
      </c>
      <c r="G172" s="32" t="s">
        <v>227</v>
      </c>
      <c r="H172" s="33"/>
      <c r="I172" s="32"/>
      <c r="J172" s="32"/>
      <c r="K172" s="32"/>
      <c r="L172" s="33"/>
      <c r="M172" s="32"/>
      <c r="N172" s="32"/>
    </row>
    <row r="173" spans="2:14" ht="14.55" customHeight="1">
      <c r="B173" s="32" t="s">
        <v>201</v>
      </c>
      <c r="C173" s="32" t="s">
        <v>53</v>
      </c>
      <c r="D173" s="36">
        <v>39244</v>
      </c>
      <c r="E173" s="33">
        <v>69</v>
      </c>
      <c r="F173" s="32" t="s">
        <v>229</v>
      </c>
      <c r="G173" s="32"/>
      <c r="H173" s="33"/>
      <c r="I173" s="32"/>
      <c r="J173" s="32"/>
      <c r="K173" s="32"/>
      <c r="L173" s="33"/>
      <c r="M173" s="32"/>
      <c r="N173" s="32"/>
    </row>
    <row r="174" spans="2:14" ht="16.8">
      <c r="B174" s="32" t="s">
        <v>85</v>
      </c>
      <c r="C174" s="32" t="s">
        <v>53</v>
      </c>
      <c r="D174" s="36">
        <v>38718</v>
      </c>
      <c r="E174" s="33">
        <v>63</v>
      </c>
      <c r="F174" s="32" t="s">
        <v>241</v>
      </c>
      <c r="G174" s="32" t="s">
        <v>241</v>
      </c>
      <c r="H174" s="33"/>
      <c r="I174" s="32"/>
      <c r="J174" s="32"/>
      <c r="K174" s="32"/>
      <c r="L174" s="33"/>
      <c r="M174" s="36" t="s">
        <v>301</v>
      </c>
      <c r="N174" s="32"/>
    </row>
    <row r="175" spans="2:14" ht="16.8">
      <c r="B175" s="32" t="s">
        <v>54</v>
      </c>
      <c r="C175" s="32" t="s">
        <v>53</v>
      </c>
      <c r="D175" s="36">
        <v>40544</v>
      </c>
      <c r="E175" s="33">
        <v>55</v>
      </c>
      <c r="F175" s="32" t="s">
        <v>220</v>
      </c>
      <c r="G175" s="32" t="s">
        <v>220</v>
      </c>
      <c r="H175" s="33"/>
      <c r="I175" s="32"/>
      <c r="J175" s="32"/>
      <c r="K175" s="32"/>
      <c r="L175" s="33"/>
      <c r="M175" s="32"/>
      <c r="N175" s="32"/>
    </row>
    <row r="176" spans="2:14" ht="16.8">
      <c r="B176" s="32" t="s">
        <v>76</v>
      </c>
      <c r="C176" s="32" t="s">
        <v>53</v>
      </c>
      <c r="D176" s="36">
        <v>39964</v>
      </c>
      <c r="E176" s="33">
        <v>42</v>
      </c>
      <c r="F176" s="32" t="s">
        <v>235</v>
      </c>
      <c r="G176" s="32" t="s">
        <v>220</v>
      </c>
      <c r="H176" s="33"/>
      <c r="I176" s="32"/>
      <c r="J176" s="32"/>
      <c r="K176" s="32"/>
      <c r="L176" s="33"/>
      <c r="M176" s="38"/>
      <c r="N176" s="32"/>
    </row>
    <row r="177" spans="2:14" ht="16.8">
      <c r="B177" s="32" t="s">
        <v>75</v>
      </c>
      <c r="C177" s="32" t="s">
        <v>53</v>
      </c>
      <c r="D177" s="36">
        <v>40074</v>
      </c>
      <c r="E177" s="33">
        <v>42</v>
      </c>
      <c r="F177" s="32" t="s">
        <v>220</v>
      </c>
      <c r="G177" s="32" t="s">
        <v>220</v>
      </c>
      <c r="H177" s="33"/>
      <c r="I177" s="32"/>
      <c r="J177" s="32"/>
      <c r="K177" s="32"/>
      <c r="L177" s="33"/>
      <c r="M177" s="8"/>
      <c r="N177" s="32"/>
    </row>
    <row r="178" spans="2:14" ht="16.8">
      <c r="B178" s="32" t="s">
        <v>108</v>
      </c>
      <c r="C178" s="32" t="s">
        <v>53</v>
      </c>
      <c r="D178" s="36">
        <v>36216</v>
      </c>
      <c r="E178" s="33">
        <v>84</v>
      </c>
      <c r="F178" s="32" t="s">
        <v>240</v>
      </c>
      <c r="G178" s="32" t="s">
        <v>254</v>
      </c>
      <c r="H178" s="33"/>
      <c r="I178" s="32"/>
      <c r="J178" s="32"/>
      <c r="K178" s="32"/>
      <c r="L178" s="33"/>
      <c r="M178" s="47"/>
      <c r="N178" s="32"/>
    </row>
    <row r="179" spans="2:14" ht="16.8">
      <c r="B179" s="32" t="s">
        <v>5</v>
      </c>
      <c r="C179" s="32" t="s">
        <v>4</v>
      </c>
      <c r="D179" s="36">
        <v>38301</v>
      </c>
      <c r="E179" s="33">
        <v>56</v>
      </c>
      <c r="F179" s="32" t="s">
        <v>281</v>
      </c>
      <c r="G179" s="32" t="s">
        <v>294</v>
      </c>
      <c r="H179" s="33"/>
      <c r="I179" s="33" t="s">
        <v>303</v>
      </c>
      <c r="J179" s="32"/>
      <c r="K179" s="32"/>
      <c r="L179" s="33"/>
      <c r="M179" s="47"/>
      <c r="N179" s="32"/>
    </row>
    <row r="180" spans="2:14" ht="16.8">
      <c r="B180" s="32" t="s">
        <v>408</v>
      </c>
      <c r="C180" s="32" t="s">
        <v>4</v>
      </c>
      <c r="D180" s="36">
        <v>33352</v>
      </c>
      <c r="E180" s="33">
        <v>74</v>
      </c>
      <c r="F180" s="32" t="s">
        <v>235</v>
      </c>
      <c r="G180" s="32"/>
      <c r="H180" s="33"/>
      <c r="I180" s="32"/>
      <c r="J180" s="32"/>
      <c r="K180" s="32"/>
      <c r="L180" s="33"/>
      <c r="M180" s="47"/>
      <c r="N180" s="32"/>
    </row>
    <row r="181" spans="2:14" ht="16.8">
      <c r="B181" s="32" t="s">
        <v>6</v>
      </c>
      <c r="C181" s="32" t="s">
        <v>4</v>
      </c>
      <c r="D181" s="36">
        <v>36482</v>
      </c>
      <c r="E181" s="33">
        <v>65</v>
      </c>
      <c r="F181" s="32" t="s">
        <v>239</v>
      </c>
      <c r="G181" s="32" t="s">
        <v>239</v>
      </c>
      <c r="H181" s="33"/>
      <c r="I181" s="32"/>
      <c r="J181" s="32"/>
      <c r="K181" s="32"/>
      <c r="L181" s="33"/>
      <c r="M181" s="47"/>
      <c r="N181" s="32"/>
    </row>
    <row r="182" spans="2:14" ht="16.8">
      <c r="B182" s="32" t="s">
        <v>157</v>
      </c>
      <c r="C182" s="32" t="s">
        <v>4</v>
      </c>
      <c r="D182" s="36">
        <v>38639</v>
      </c>
      <c r="E182" s="33">
        <v>50</v>
      </c>
      <c r="F182" s="32" t="s">
        <v>241</v>
      </c>
      <c r="G182" s="32"/>
      <c r="H182" s="33"/>
      <c r="I182" s="32"/>
      <c r="J182" s="33" t="s">
        <v>301</v>
      </c>
      <c r="K182" s="32"/>
      <c r="L182" s="33"/>
      <c r="M182" s="47"/>
      <c r="N182" s="33" t="s">
        <v>302</v>
      </c>
    </row>
    <row r="183" spans="2:14" ht="16.8">
      <c r="B183" s="32" t="s">
        <v>106</v>
      </c>
      <c r="C183" s="32" t="s">
        <v>4</v>
      </c>
      <c r="D183" s="36">
        <v>37537</v>
      </c>
      <c r="E183" s="33">
        <v>79</v>
      </c>
      <c r="F183" s="32" t="s">
        <v>236</v>
      </c>
      <c r="G183" s="32" t="s">
        <v>254</v>
      </c>
      <c r="H183" s="33"/>
      <c r="I183" s="32"/>
      <c r="J183" s="32"/>
      <c r="K183" s="32"/>
      <c r="L183" s="33"/>
      <c r="M183" s="47"/>
      <c r="N183" s="32"/>
    </row>
    <row r="184" spans="2:14" ht="16.8">
      <c r="B184" s="32" t="s">
        <v>104</v>
      </c>
      <c r="C184" s="32" t="s">
        <v>4</v>
      </c>
      <c r="D184" s="36">
        <v>36849</v>
      </c>
      <c r="E184" s="33">
        <v>74</v>
      </c>
      <c r="F184" s="32" t="s">
        <v>220</v>
      </c>
      <c r="G184" s="32" t="s">
        <v>220</v>
      </c>
      <c r="H184" s="33"/>
      <c r="I184" s="32"/>
      <c r="J184" s="32"/>
      <c r="K184" s="32"/>
      <c r="L184" s="33"/>
      <c r="M184" s="47"/>
      <c r="N184" s="32"/>
    </row>
    <row r="185" spans="2:14" ht="16.8">
      <c r="B185" s="32" t="s">
        <v>409</v>
      </c>
      <c r="C185" s="32" t="s">
        <v>4</v>
      </c>
      <c r="D185" s="36">
        <v>35764</v>
      </c>
      <c r="E185" s="33">
        <v>75</v>
      </c>
      <c r="F185" s="32" t="s">
        <v>388</v>
      </c>
      <c r="G185" s="32"/>
      <c r="H185" s="33"/>
      <c r="I185" s="32"/>
      <c r="J185" s="32"/>
      <c r="K185" s="32"/>
      <c r="L185" s="33"/>
      <c r="M185" s="47"/>
      <c r="N185" s="32"/>
    </row>
    <row r="186" spans="2:14" ht="16.8">
      <c r="B186" s="32" t="s">
        <v>410</v>
      </c>
      <c r="C186" s="32" t="s">
        <v>4</v>
      </c>
      <c r="D186" s="36">
        <v>35132</v>
      </c>
      <c r="E186" s="33">
        <v>75</v>
      </c>
      <c r="F186" s="32" t="s">
        <v>283</v>
      </c>
      <c r="G186" s="32" t="s">
        <v>243</v>
      </c>
      <c r="H186" s="33" t="s">
        <v>303</v>
      </c>
      <c r="I186" s="32"/>
      <c r="J186" s="32"/>
      <c r="K186" s="32"/>
      <c r="L186" s="33" t="s">
        <v>303</v>
      </c>
      <c r="M186" s="47"/>
      <c r="N186" s="32"/>
    </row>
    <row r="187" spans="2:14" ht="16.8">
      <c r="B187" s="32" t="s">
        <v>105</v>
      </c>
      <c r="C187" s="32" t="s">
        <v>4</v>
      </c>
      <c r="D187" s="36">
        <v>37383</v>
      </c>
      <c r="E187" s="33">
        <v>79</v>
      </c>
      <c r="F187" s="32" t="s">
        <v>236</v>
      </c>
      <c r="G187" s="32" t="s">
        <v>245</v>
      </c>
      <c r="H187" s="33"/>
      <c r="I187" s="32"/>
      <c r="J187" s="32"/>
      <c r="K187" s="32"/>
      <c r="L187" s="33"/>
      <c r="M187" s="47"/>
      <c r="N187" s="32"/>
    </row>
    <row r="188" spans="2:14" ht="16.8">
      <c r="B188" s="32" t="s">
        <v>411</v>
      </c>
      <c r="C188" s="32" t="s">
        <v>4</v>
      </c>
      <c r="D188" s="36">
        <v>33894</v>
      </c>
      <c r="E188" s="33">
        <v>74</v>
      </c>
      <c r="F188" s="32" t="s">
        <v>236</v>
      </c>
      <c r="G188" s="32" t="s">
        <v>245</v>
      </c>
      <c r="H188" s="33"/>
      <c r="I188" s="32"/>
      <c r="J188" s="32"/>
      <c r="K188" s="32"/>
      <c r="L188" s="33"/>
      <c r="M188" s="47"/>
      <c r="N188" s="32"/>
    </row>
    <row r="189" spans="2:14" ht="16.8">
      <c r="B189" s="32" t="s">
        <v>412</v>
      </c>
      <c r="C189" s="32" t="s">
        <v>4</v>
      </c>
      <c r="D189" s="36">
        <v>33591</v>
      </c>
      <c r="E189" s="33">
        <v>91</v>
      </c>
      <c r="F189" s="32" t="s">
        <v>413</v>
      </c>
      <c r="G189" s="32" t="s">
        <v>224</v>
      </c>
      <c r="H189" s="33"/>
      <c r="I189" s="32"/>
      <c r="J189" s="32"/>
      <c r="K189" s="32"/>
      <c r="L189" s="33"/>
      <c r="M189" s="47"/>
      <c r="N189" s="32"/>
    </row>
    <row r="190" spans="2:14" ht="16.8">
      <c r="B190" s="32" t="s">
        <v>414</v>
      </c>
      <c r="C190" s="32" t="s">
        <v>4</v>
      </c>
      <c r="D190" s="36">
        <v>29516</v>
      </c>
      <c r="E190" s="33">
        <v>89</v>
      </c>
      <c r="F190" s="32" t="s">
        <v>254</v>
      </c>
      <c r="G190" s="32"/>
      <c r="H190" s="33"/>
      <c r="I190" s="32"/>
      <c r="J190" s="32"/>
      <c r="K190" s="32"/>
      <c r="L190" s="33"/>
      <c r="M190" s="47"/>
      <c r="N190" s="32"/>
    </row>
    <row r="191" spans="2:14" ht="16.8">
      <c r="B191" s="32" t="s">
        <v>95</v>
      </c>
      <c r="C191" s="32" t="s">
        <v>4</v>
      </c>
      <c r="D191" s="36">
        <v>38224</v>
      </c>
      <c r="E191" s="33">
        <v>57</v>
      </c>
      <c r="F191" s="32" t="s">
        <v>221</v>
      </c>
      <c r="G191" s="32" t="s">
        <v>220</v>
      </c>
      <c r="H191" s="33"/>
      <c r="I191" s="32"/>
      <c r="J191" s="33" t="s">
        <v>301</v>
      </c>
      <c r="K191" s="32"/>
      <c r="L191" s="33"/>
      <c r="M191" s="47"/>
      <c r="N191" s="32"/>
    </row>
    <row r="192" spans="2:14" ht="16.8">
      <c r="B192" s="32" t="s">
        <v>415</v>
      </c>
      <c r="C192" s="32" t="s">
        <v>4</v>
      </c>
      <c r="D192" s="36">
        <v>34750</v>
      </c>
      <c r="E192" s="33">
        <v>65</v>
      </c>
      <c r="F192" s="32" t="s">
        <v>218</v>
      </c>
      <c r="G192" s="32"/>
      <c r="H192" s="33"/>
      <c r="I192" s="32"/>
      <c r="J192" s="32"/>
      <c r="K192" s="32"/>
      <c r="L192" s="33"/>
      <c r="M192" s="47"/>
      <c r="N192" s="32"/>
    </row>
    <row r="193" spans="2:14" ht="16.8">
      <c r="B193" s="32" t="s">
        <v>137</v>
      </c>
      <c r="C193" s="32" t="s">
        <v>416</v>
      </c>
      <c r="D193" s="36">
        <v>38618</v>
      </c>
      <c r="E193" s="33">
        <v>75</v>
      </c>
      <c r="F193" s="32" t="s">
        <v>218</v>
      </c>
      <c r="G193" s="32"/>
      <c r="H193" s="33"/>
      <c r="I193" s="32"/>
      <c r="J193" s="32"/>
      <c r="K193" s="32"/>
      <c r="L193" s="33"/>
      <c r="M193" s="47"/>
      <c r="N193" s="32"/>
    </row>
    <row r="194" spans="2:14" ht="16.8">
      <c r="B194" s="32" t="s">
        <v>113</v>
      </c>
      <c r="C194" s="32" t="s">
        <v>416</v>
      </c>
      <c r="D194" s="36">
        <v>37963</v>
      </c>
      <c r="E194" s="33">
        <v>75</v>
      </c>
      <c r="F194" s="32" t="s">
        <v>224</v>
      </c>
      <c r="G194" s="32"/>
      <c r="H194" s="33"/>
      <c r="I194" s="32"/>
      <c r="J194" s="32"/>
      <c r="K194" s="32"/>
      <c r="L194" s="33"/>
      <c r="M194" s="47"/>
      <c r="N194" s="32"/>
    </row>
    <row r="195" spans="2:14" ht="16.8">
      <c r="B195" s="32" t="s">
        <v>417</v>
      </c>
      <c r="C195" s="32" t="s">
        <v>416</v>
      </c>
      <c r="D195" s="36">
        <v>32685</v>
      </c>
      <c r="E195" s="33">
        <v>75</v>
      </c>
      <c r="F195" s="32" t="s">
        <v>418</v>
      </c>
      <c r="G195" s="32"/>
      <c r="H195" s="33" t="s">
        <v>232</v>
      </c>
      <c r="I195" s="38" t="s">
        <v>301</v>
      </c>
      <c r="J195" s="32"/>
      <c r="K195" s="33" t="s">
        <v>302</v>
      </c>
      <c r="L195" s="33" t="s">
        <v>303</v>
      </c>
      <c r="M195" s="47"/>
      <c r="N195" s="36" t="s">
        <v>301</v>
      </c>
    </row>
    <row r="196" spans="2:14" ht="16.8">
      <c r="B196" s="32" t="s">
        <v>120</v>
      </c>
      <c r="C196" s="32" t="s">
        <v>416</v>
      </c>
      <c r="D196" s="36">
        <v>37159</v>
      </c>
      <c r="E196" s="33">
        <v>75</v>
      </c>
      <c r="F196" s="32" t="s">
        <v>232</v>
      </c>
      <c r="G196" s="32"/>
      <c r="H196" s="33"/>
      <c r="I196" s="32"/>
      <c r="J196" s="32"/>
      <c r="K196" s="32"/>
      <c r="L196" s="33"/>
      <c r="M196" s="47"/>
      <c r="N196" s="32"/>
    </row>
    <row r="197" spans="2:14" ht="16.8">
      <c r="B197" s="32" t="s">
        <v>141</v>
      </c>
      <c r="C197" s="32" t="s">
        <v>416</v>
      </c>
      <c r="D197" s="36">
        <v>37807</v>
      </c>
      <c r="E197" s="33">
        <v>81</v>
      </c>
      <c r="F197" s="32" t="s">
        <v>240</v>
      </c>
      <c r="G197" s="32"/>
      <c r="H197" s="33"/>
      <c r="I197" s="32"/>
      <c r="J197" s="32"/>
      <c r="K197" s="32"/>
      <c r="L197" s="33"/>
      <c r="M197" s="47"/>
      <c r="N197" s="32"/>
    </row>
    <row r="198" spans="2:14" ht="16.8">
      <c r="B198" s="32" t="s">
        <v>419</v>
      </c>
      <c r="C198" s="32" t="s">
        <v>416</v>
      </c>
      <c r="D198" s="36">
        <v>32893</v>
      </c>
      <c r="E198" s="33">
        <v>48</v>
      </c>
      <c r="F198" s="32" t="s">
        <v>240</v>
      </c>
      <c r="G198" s="32"/>
      <c r="H198" s="33"/>
      <c r="I198" s="32"/>
      <c r="J198" s="32"/>
      <c r="K198" s="32"/>
      <c r="L198" s="33"/>
      <c r="M198" s="47"/>
      <c r="N198" s="32"/>
    </row>
    <row r="199" spans="2:14" ht="16.8">
      <c r="B199" s="32" t="s">
        <v>128</v>
      </c>
      <c r="C199" s="32" t="s">
        <v>416</v>
      </c>
      <c r="D199" s="36">
        <v>36734</v>
      </c>
      <c r="E199" s="33">
        <v>52</v>
      </c>
      <c r="F199" s="32" t="s">
        <v>255</v>
      </c>
      <c r="G199" s="32"/>
      <c r="H199" s="33" t="s">
        <v>303</v>
      </c>
      <c r="I199" s="38" t="s">
        <v>301</v>
      </c>
      <c r="J199" s="32"/>
      <c r="K199" s="33" t="s">
        <v>301</v>
      </c>
      <c r="L199" s="33" t="s">
        <v>303</v>
      </c>
      <c r="M199" s="47"/>
      <c r="N199" s="36" t="s">
        <v>301</v>
      </c>
    </row>
    <row r="200" spans="2:14" ht="16.8">
      <c r="B200" s="32" t="s">
        <v>195</v>
      </c>
      <c r="C200" s="32" t="s">
        <v>416</v>
      </c>
      <c r="D200" s="36">
        <v>37770</v>
      </c>
      <c r="E200" s="33">
        <v>60</v>
      </c>
      <c r="F200" s="32" t="s">
        <v>229</v>
      </c>
      <c r="G200" s="32"/>
      <c r="H200" s="33"/>
      <c r="I200" s="32"/>
      <c r="J200" s="32"/>
      <c r="K200" s="32"/>
      <c r="L200" s="33"/>
      <c r="M200" s="47"/>
      <c r="N200" s="32"/>
    </row>
    <row r="201" spans="2:14" ht="16.8">
      <c r="B201" s="32" t="s">
        <v>420</v>
      </c>
      <c r="C201" s="32" t="s">
        <v>12</v>
      </c>
      <c r="D201" s="36">
        <v>34716</v>
      </c>
      <c r="E201" s="33">
        <v>55</v>
      </c>
      <c r="F201" s="32" t="s">
        <v>254</v>
      </c>
      <c r="G201" s="32" t="s">
        <v>236</v>
      </c>
      <c r="H201" s="33"/>
      <c r="I201" s="32"/>
      <c r="J201" s="32"/>
      <c r="K201" s="32"/>
      <c r="L201" s="33"/>
      <c r="M201" s="47"/>
      <c r="N201" s="32"/>
    </row>
    <row r="202" spans="2:14" ht="16.8">
      <c r="B202" s="32" t="s">
        <v>93</v>
      </c>
      <c r="C202" s="32" t="s">
        <v>12</v>
      </c>
      <c r="D202" s="36">
        <v>38548</v>
      </c>
      <c r="E202" s="33">
        <v>57</v>
      </c>
      <c r="F202" s="32" t="s">
        <v>279</v>
      </c>
      <c r="G202" s="44" t="s">
        <v>245</v>
      </c>
      <c r="H202" s="33" t="s">
        <v>301</v>
      </c>
      <c r="I202" s="33" t="s">
        <v>301</v>
      </c>
      <c r="J202" s="33" t="s">
        <v>301</v>
      </c>
      <c r="K202" s="32"/>
      <c r="L202" s="33" t="s">
        <v>301</v>
      </c>
      <c r="M202" s="47"/>
      <c r="N202" s="33"/>
    </row>
    <row r="203" spans="2:14" ht="16.8">
      <c r="B203" s="32" t="s">
        <v>421</v>
      </c>
      <c r="C203" s="32" t="s">
        <v>12</v>
      </c>
      <c r="D203" s="36">
        <v>35264</v>
      </c>
      <c r="E203" s="33">
        <v>75</v>
      </c>
      <c r="F203" s="32" t="s">
        <v>228</v>
      </c>
      <c r="G203" s="32"/>
      <c r="H203" s="33"/>
      <c r="I203" s="32"/>
      <c r="J203" s="32"/>
      <c r="K203" s="32"/>
      <c r="L203" s="33"/>
      <c r="M203" s="47"/>
      <c r="N203" s="32"/>
    </row>
    <row r="204" spans="2:14" ht="16.8">
      <c r="B204" s="32" t="s">
        <v>47</v>
      </c>
      <c r="C204" s="32" t="s">
        <v>12</v>
      </c>
      <c r="D204" s="36">
        <v>39139</v>
      </c>
      <c r="E204" s="33">
        <v>50</v>
      </c>
      <c r="F204" s="32" t="s">
        <v>235</v>
      </c>
      <c r="G204" s="32" t="s">
        <v>235</v>
      </c>
      <c r="H204" s="33"/>
      <c r="I204" s="32"/>
      <c r="J204" s="32"/>
      <c r="K204" s="32"/>
      <c r="L204" s="33" t="s">
        <v>303</v>
      </c>
      <c r="M204" s="47"/>
      <c r="N204" s="32"/>
    </row>
    <row r="205" spans="2:14" ht="16.8">
      <c r="B205" s="32" t="s">
        <v>152</v>
      </c>
      <c r="C205" s="32" t="s">
        <v>12</v>
      </c>
      <c r="D205" s="36">
        <v>41086</v>
      </c>
      <c r="E205" s="33">
        <v>28</v>
      </c>
      <c r="F205" s="32" t="s">
        <v>221</v>
      </c>
      <c r="G205" s="32"/>
      <c r="H205" s="33"/>
      <c r="I205" s="32"/>
      <c r="J205" s="32"/>
      <c r="K205" s="32"/>
      <c r="L205" s="33"/>
      <c r="M205" s="47"/>
      <c r="N205" s="32"/>
    </row>
    <row r="206" spans="2:14" ht="16.8">
      <c r="B206" s="32" t="s">
        <v>46</v>
      </c>
      <c r="C206" s="32" t="s">
        <v>12</v>
      </c>
      <c r="D206" s="36">
        <v>39656</v>
      </c>
      <c r="E206" s="33">
        <v>46</v>
      </c>
      <c r="F206" s="32" t="s">
        <v>231</v>
      </c>
      <c r="G206" s="32" t="s">
        <v>231</v>
      </c>
      <c r="H206" s="33" t="s">
        <v>245</v>
      </c>
      <c r="I206" s="33" t="s">
        <v>301</v>
      </c>
      <c r="J206" s="33" t="s">
        <v>301</v>
      </c>
      <c r="K206" s="32"/>
      <c r="L206" s="33" t="s">
        <v>236</v>
      </c>
      <c r="M206" s="47"/>
      <c r="N206" s="32"/>
    </row>
    <row r="207" spans="2:14" ht="16.8">
      <c r="B207" s="32" t="s">
        <v>30</v>
      </c>
      <c r="C207" s="32" t="s">
        <v>12</v>
      </c>
      <c r="D207" s="36">
        <v>36147</v>
      </c>
      <c r="E207" s="33">
        <v>81</v>
      </c>
      <c r="F207" s="32" t="s">
        <v>218</v>
      </c>
      <c r="G207" s="32" t="s">
        <v>218</v>
      </c>
      <c r="H207" s="33"/>
      <c r="I207" s="32"/>
      <c r="J207" s="32"/>
      <c r="K207" s="32"/>
      <c r="L207" s="33"/>
      <c r="M207" s="47"/>
      <c r="N207" s="32"/>
    </row>
    <row r="208" spans="2:14" ht="16.8">
      <c r="B208" s="32" t="s">
        <v>268</v>
      </c>
      <c r="C208" s="32" t="s">
        <v>12</v>
      </c>
      <c r="D208" s="36">
        <v>39006</v>
      </c>
      <c r="E208" s="33">
        <v>69</v>
      </c>
      <c r="F208" s="32" t="s">
        <v>229</v>
      </c>
      <c r="G208" s="32" t="s">
        <v>221</v>
      </c>
      <c r="H208" s="33"/>
      <c r="I208" s="32"/>
      <c r="J208" s="32"/>
      <c r="K208" s="32"/>
      <c r="L208" s="33"/>
      <c r="M208" s="47"/>
      <c r="N208" s="32"/>
    </row>
    <row r="209" spans="2:14" ht="16.8">
      <c r="B209" s="32" t="s">
        <v>117</v>
      </c>
      <c r="C209" s="32" t="s">
        <v>12</v>
      </c>
      <c r="D209" s="36">
        <v>37206</v>
      </c>
      <c r="E209" s="33">
        <v>67</v>
      </c>
      <c r="F209" s="32" t="s">
        <v>244</v>
      </c>
      <c r="G209" s="32"/>
      <c r="H209" s="33"/>
      <c r="I209" s="32"/>
      <c r="J209" s="32"/>
      <c r="K209" s="32"/>
      <c r="L209" s="33"/>
      <c r="M209" s="47"/>
      <c r="N209" s="32"/>
    </row>
    <row r="210" spans="2:14" ht="16.8">
      <c r="B210" s="32" t="s">
        <v>29</v>
      </c>
      <c r="C210" s="32" t="s">
        <v>12</v>
      </c>
      <c r="D210" s="36">
        <v>36836</v>
      </c>
      <c r="E210" s="33">
        <v>81</v>
      </c>
      <c r="F210" s="32" t="s">
        <v>218</v>
      </c>
      <c r="G210" s="32" t="s">
        <v>227</v>
      </c>
      <c r="H210" s="33"/>
      <c r="I210" s="32"/>
      <c r="J210" s="32"/>
      <c r="K210" s="32"/>
      <c r="L210" s="33"/>
      <c r="M210" s="47"/>
      <c r="N210" s="32"/>
    </row>
    <row r="211" spans="2:14" ht="16.8">
      <c r="B211" s="32" t="s">
        <v>422</v>
      </c>
      <c r="C211" s="32" t="s">
        <v>12</v>
      </c>
      <c r="D211" s="36">
        <v>32493</v>
      </c>
      <c r="E211" s="33">
        <v>84</v>
      </c>
      <c r="F211" s="32" t="s">
        <v>220</v>
      </c>
      <c r="G211" s="32"/>
      <c r="H211" s="33"/>
      <c r="I211" s="32"/>
      <c r="J211" s="32"/>
      <c r="K211" s="32"/>
      <c r="L211" s="33"/>
      <c r="M211" s="47"/>
      <c r="N211" s="32"/>
    </row>
    <row r="212" spans="2:14" ht="16.8">
      <c r="B212" s="32" t="s">
        <v>423</v>
      </c>
      <c r="C212" s="32" t="s">
        <v>12</v>
      </c>
      <c r="D212" s="36">
        <v>32989</v>
      </c>
      <c r="E212" s="33">
        <v>86</v>
      </c>
      <c r="F212" s="32" t="s">
        <v>218</v>
      </c>
      <c r="G212" s="32"/>
      <c r="H212" s="33"/>
      <c r="I212" s="32"/>
      <c r="J212" s="32"/>
      <c r="K212" s="32"/>
      <c r="L212" s="33"/>
      <c r="M212" s="47"/>
      <c r="N212" s="32"/>
    </row>
    <row r="213" spans="2:14" ht="16.8">
      <c r="B213" s="32" t="s">
        <v>13</v>
      </c>
      <c r="C213" s="32" t="s">
        <v>12</v>
      </c>
      <c r="D213" s="36">
        <v>37961</v>
      </c>
      <c r="E213" s="33">
        <v>75</v>
      </c>
      <c r="F213" s="32" t="s">
        <v>239</v>
      </c>
      <c r="G213" s="32" t="s">
        <v>224</v>
      </c>
      <c r="H213" s="33"/>
      <c r="I213" s="32"/>
      <c r="J213" s="32"/>
      <c r="K213" s="32"/>
      <c r="L213" s="33"/>
      <c r="M213" s="47"/>
      <c r="N213" s="32"/>
    </row>
    <row r="214" spans="2:14" ht="16.8">
      <c r="B214" s="32" t="s">
        <v>69</v>
      </c>
      <c r="C214" s="32" t="s">
        <v>12</v>
      </c>
      <c r="D214" s="36">
        <v>40497</v>
      </c>
      <c r="E214" s="33">
        <v>32</v>
      </c>
      <c r="F214" s="32" t="s">
        <v>231</v>
      </c>
      <c r="G214" s="32" t="s">
        <v>231</v>
      </c>
      <c r="H214" s="33"/>
      <c r="I214" s="32"/>
      <c r="J214" s="32"/>
      <c r="K214" s="32"/>
      <c r="L214" s="33"/>
      <c r="M214" s="47"/>
      <c r="N214" s="32"/>
    </row>
    <row r="215" spans="2:14" ht="16.8">
      <c r="B215" s="32" t="s">
        <v>22</v>
      </c>
      <c r="C215" s="32" t="s">
        <v>12</v>
      </c>
      <c r="D215" s="36">
        <v>38343</v>
      </c>
      <c r="E215" s="33">
        <v>57</v>
      </c>
      <c r="F215" s="32" t="s">
        <v>285</v>
      </c>
      <c r="G215" s="32" t="s">
        <v>218</v>
      </c>
      <c r="H215" s="33"/>
      <c r="I215" s="32"/>
      <c r="J215" s="32"/>
      <c r="K215" s="32"/>
      <c r="L215" s="33"/>
      <c r="M215" s="47"/>
      <c r="N215" s="32"/>
    </row>
    <row r="216" spans="2:14" ht="16.8">
      <c r="B216" s="32" t="s">
        <v>50</v>
      </c>
      <c r="C216" s="32" t="s">
        <v>12</v>
      </c>
      <c r="D216" s="36">
        <v>39284</v>
      </c>
      <c r="E216" s="33">
        <v>55</v>
      </c>
      <c r="F216" s="32" t="s">
        <v>236</v>
      </c>
      <c r="G216" s="32" t="s">
        <v>241</v>
      </c>
      <c r="H216" s="33" t="s">
        <v>301</v>
      </c>
      <c r="I216" s="33" t="s">
        <v>301</v>
      </c>
      <c r="J216" s="32"/>
      <c r="K216" s="32"/>
      <c r="L216" s="33" t="s">
        <v>301</v>
      </c>
      <c r="M216" s="47"/>
      <c r="N216" s="32"/>
    </row>
    <row r="217" spans="2:14" ht="16.8">
      <c r="B217" s="32" t="s">
        <v>91</v>
      </c>
      <c r="C217" s="32" t="s">
        <v>12</v>
      </c>
      <c r="D217" s="36">
        <v>39112</v>
      </c>
      <c r="E217" s="33">
        <v>69</v>
      </c>
      <c r="F217" s="32" t="s">
        <v>220</v>
      </c>
      <c r="G217" s="32" t="s">
        <v>236</v>
      </c>
      <c r="H217" s="33"/>
      <c r="I217" s="32"/>
      <c r="J217" s="32"/>
      <c r="K217" s="32"/>
      <c r="L217" s="33"/>
      <c r="M217" s="47"/>
      <c r="N217" s="32"/>
    </row>
    <row r="218" spans="2:14" ht="16.8">
      <c r="B218" s="32" t="s">
        <v>81</v>
      </c>
      <c r="C218" s="32" t="s">
        <v>12</v>
      </c>
      <c r="D218" s="36">
        <v>40009</v>
      </c>
      <c r="E218" s="33">
        <v>52</v>
      </c>
      <c r="F218" s="32" t="s">
        <v>235</v>
      </c>
      <c r="G218" s="32" t="s">
        <v>236</v>
      </c>
      <c r="H218" s="33"/>
      <c r="I218" s="32"/>
      <c r="J218" s="32"/>
      <c r="K218" s="32"/>
      <c r="L218" s="33"/>
      <c r="M218" s="47"/>
      <c r="N218" s="32"/>
    </row>
    <row r="219" spans="2:14" ht="16.8">
      <c r="B219" s="32" t="s">
        <v>424</v>
      </c>
      <c r="C219" s="32" t="s">
        <v>12</v>
      </c>
      <c r="D219" s="36">
        <v>32508</v>
      </c>
      <c r="E219" s="33">
        <v>71</v>
      </c>
      <c r="F219" s="32" t="s">
        <v>243</v>
      </c>
      <c r="G219" s="32"/>
      <c r="H219" s="33" t="s">
        <v>301</v>
      </c>
      <c r="I219" s="33" t="s">
        <v>301</v>
      </c>
      <c r="J219" s="32"/>
      <c r="K219" s="32"/>
      <c r="L219" s="33" t="s">
        <v>301</v>
      </c>
      <c r="M219" s="47"/>
      <c r="N219" s="32"/>
    </row>
    <row r="220" spans="2:14" ht="16.8">
      <c r="B220" s="32" t="s">
        <v>425</v>
      </c>
      <c r="C220" s="32" t="s">
        <v>12</v>
      </c>
      <c r="D220" s="36">
        <v>34767</v>
      </c>
      <c r="E220" s="33">
        <v>75</v>
      </c>
      <c r="F220" s="32" t="s">
        <v>218</v>
      </c>
      <c r="G220" s="32" t="s">
        <v>218</v>
      </c>
      <c r="H220" s="33"/>
      <c r="I220" s="32"/>
      <c r="J220" s="32"/>
      <c r="K220" s="32"/>
      <c r="L220" s="33"/>
      <c r="M220" s="47"/>
      <c r="N220" s="32"/>
    </row>
    <row r="221" spans="2:14" ht="16.8">
      <c r="B221" s="32" t="s">
        <v>98</v>
      </c>
      <c r="C221" s="32" t="s">
        <v>12</v>
      </c>
      <c r="D221" s="36">
        <v>37295</v>
      </c>
      <c r="E221" s="33">
        <v>63</v>
      </c>
      <c r="F221" s="32" t="s">
        <v>245</v>
      </c>
      <c r="G221" s="32" t="s">
        <v>254</v>
      </c>
      <c r="H221" s="33"/>
      <c r="I221" s="33" t="s">
        <v>301</v>
      </c>
      <c r="J221" s="32"/>
      <c r="K221" s="32"/>
      <c r="L221" s="33"/>
      <c r="M221" s="47"/>
      <c r="N221" s="32"/>
    </row>
    <row r="222" spans="2:14" ht="16.8">
      <c r="B222" s="32" t="s">
        <v>97</v>
      </c>
      <c r="C222" s="32" t="s">
        <v>12</v>
      </c>
      <c r="D222" s="36">
        <v>38343</v>
      </c>
      <c r="E222" s="33">
        <v>63</v>
      </c>
      <c r="F222" s="32" t="s">
        <v>236</v>
      </c>
      <c r="G222" s="32" t="s">
        <v>245</v>
      </c>
      <c r="H222" s="33"/>
      <c r="I222" s="32"/>
      <c r="J222" s="32"/>
      <c r="K222" s="32"/>
      <c r="L222" s="33"/>
      <c r="M222" s="47"/>
      <c r="N222" s="32"/>
    </row>
    <row r="223" spans="2:14" ht="16.8">
      <c r="B223" s="32" t="s">
        <v>107</v>
      </c>
      <c r="C223" s="32" t="s">
        <v>12</v>
      </c>
      <c r="D223" s="36">
        <v>36537</v>
      </c>
      <c r="E223" s="33">
        <v>84</v>
      </c>
      <c r="F223" s="32" t="s">
        <v>245</v>
      </c>
      <c r="G223" s="32" t="s">
        <v>245</v>
      </c>
      <c r="H223" s="33"/>
      <c r="I223" s="32"/>
      <c r="J223" s="32"/>
      <c r="K223" s="32"/>
      <c r="L223" s="33"/>
      <c r="M223" s="47"/>
      <c r="N223" s="32"/>
    </row>
    <row r="224" spans="2:14" ht="16.8">
      <c r="B224" s="32" t="s">
        <v>426</v>
      </c>
      <c r="C224" s="32" t="s">
        <v>12</v>
      </c>
      <c r="D224" s="36">
        <v>33867</v>
      </c>
      <c r="E224" s="33">
        <v>65</v>
      </c>
      <c r="F224" s="32" t="s">
        <v>221</v>
      </c>
      <c r="G224" s="32" t="s">
        <v>221</v>
      </c>
      <c r="H224" s="33"/>
      <c r="I224" s="32"/>
      <c r="J224" s="32"/>
      <c r="K224" s="32"/>
      <c r="L224" s="33"/>
      <c r="M224" s="47"/>
      <c r="N224" s="32"/>
    </row>
    <row r="225" spans="2:14" ht="16.8">
      <c r="B225" s="32" t="s">
        <v>70</v>
      </c>
      <c r="C225" s="32" t="s">
        <v>12</v>
      </c>
      <c r="D225" s="36">
        <v>41179</v>
      </c>
      <c r="E225" s="33">
        <v>32</v>
      </c>
      <c r="F225" s="32" t="s">
        <v>221</v>
      </c>
      <c r="G225" s="32" t="s">
        <v>234</v>
      </c>
      <c r="H225" s="33"/>
      <c r="I225" s="32"/>
      <c r="J225" s="32"/>
      <c r="K225" s="32"/>
      <c r="L225" s="33"/>
      <c r="M225" s="47"/>
      <c r="N225" s="32"/>
    </row>
    <row r="226" spans="2:14" ht="16.8">
      <c r="B226" s="32" t="s">
        <v>23</v>
      </c>
      <c r="C226" s="32" t="s">
        <v>12</v>
      </c>
      <c r="D226" s="36">
        <v>38655</v>
      </c>
      <c r="E226" s="33">
        <v>60</v>
      </c>
      <c r="F226" s="32" t="s">
        <v>263</v>
      </c>
      <c r="G226" s="32" t="s">
        <v>227</v>
      </c>
      <c r="H226" s="33"/>
      <c r="I226" s="32"/>
      <c r="J226" s="32"/>
      <c r="K226" s="32"/>
      <c r="L226" s="33"/>
      <c r="M226" s="47"/>
      <c r="N226" s="32"/>
    </row>
    <row r="227" spans="2:14" ht="16.8">
      <c r="B227" s="32" t="s">
        <v>274</v>
      </c>
      <c r="C227" s="32" t="s">
        <v>12</v>
      </c>
      <c r="D227" s="36">
        <v>39210</v>
      </c>
      <c r="E227" s="33">
        <v>46</v>
      </c>
      <c r="F227" s="32" t="s">
        <v>236</v>
      </c>
      <c r="G227" s="32" t="s">
        <v>220</v>
      </c>
      <c r="H227" s="33"/>
      <c r="I227" s="32"/>
      <c r="J227" s="32"/>
      <c r="K227" s="32"/>
      <c r="L227" s="33"/>
      <c r="M227" s="47"/>
      <c r="N227" s="32"/>
    </row>
    <row r="228" spans="2:14" ht="16.8">
      <c r="B228" s="32" t="s">
        <v>15</v>
      </c>
      <c r="C228" s="32" t="s">
        <v>14</v>
      </c>
      <c r="D228" s="87" t="s">
        <v>276</v>
      </c>
      <c r="E228" s="33">
        <v>65</v>
      </c>
      <c r="F228" s="32" t="s">
        <v>232</v>
      </c>
      <c r="G228" s="32"/>
      <c r="H228" s="33"/>
      <c r="I228" s="32"/>
      <c r="J228" s="32"/>
      <c r="K228" s="32"/>
      <c r="L228" s="33"/>
      <c r="M228" s="47"/>
      <c r="N228" s="32"/>
    </row>
    <row r="229" spans="2:14" ht="16.8">
      <c r="B229" s="32" t="s">
        <v>79</v>
      </c>
      <c r="C229" s="32" t="s">
        <v>14</v>
      </c>
      <c r="D229" s="87" t="s">
        <v>276</v>
      </c>
      <c r="E229" s="33">
        <v>47</v>
      </c>
      <c r="F229" s="32" t="s">
        <v>221</v>
      </c>
      <c r="G229" s="32" t="s">
        <v>234</v>
      </c>
      <c r="H229" s="33"/>
      <c r="I229" s="33" t="s">
        <v>301</v>
      </c>
      <c r="J229" s="38" t="s">
        <v>302</v>
      </c>
      <c r="K229" s="32"/>
      <c r="L229" s="33"/>
      <c r="M229" s="47"/>
      <c r="N229" s="38" t="s">
        <v>301</v>
      </c>
    </row>
    <row r="230" spans="2:14" ht="16.8">
      <c r="B230" s="32" t="s">
        <v>19</v>
      </c>
      <c r="C230" s="32" t="s">
        <v>14</v>
      </c>
      <c r="D230" s="36">
        <v>38121</v>
      </c>
      <c r="E230" s="33">
        <v>54</v>
      </c>
      <c r="F230" s="32" t="s">
        <v>262</v>
      </c>
      <c r="G230" s="32" t="s">
        <v>227</v>
      </c>
      <c r="H230" s="33"/>
      <c r="I230" s="33" t="s">
        <v>301</v>
      </c>
      <c r="J230" s="32"/>
      <c r="K230" s="32"/>
      <c r="L230" s="33" t="s">
        <v>303</v>
      </c>
      <c r="M230" s="47"/>
      <c r="N230" s="32"/>
    </row>
    <row r="231" spans="2:14" ht="16.8">
      <c r="B231" s="32" t="s">
        <v>66</v>
      </c>
      <c r="C231" s="32" t="s">
        <v>14</v>
      </c>
      <c r="D231" s="87" t="s">
        <v>276</v>
      </c>
      <c r="E231" s="33">
        <v>70</v>
      </c>
      <c r="F231" s="32" t="s">
        <v>234</v>
      </c>
      <c r="G231" s="32" t="s">
        <v>234</v>
      </c>
      <c r="H231" s="33"/>
      <c r="I231" s="32"/>
      <c r="J231" s="32"/>
      <c r="K231" s="32"/>
      <c r="L231" s="33"/>
      <c r="M231" s="47"/>
      <c r="N231" s="32"/>
    </row>
    <row r="232" spans="2:14" ht="16.8">
      <c r="B232" s="32" t="s">
        <v>192</v>
      </c>
      <c r="C232" s="32" t="s">
        <v>14</v>
      </c>
      <c r="D232" s="36">
        <v>37915</v>
      </c>
      <c r="E232" s="33">
        <v>55</v>
      </c>
      <c r="F232" s="32" t="s">
        <v>229</v>
      </c>
      <c r="G232" s="32"/>
      <c r="H232" s="33"/>
      <c r="I232" s="33" t="s">
        <v>301</v>
      </c>
      <c r="J232" s="32"/>
      <c r="K232" s="32"/>
      <c r="L232" s="33"/>
      <c r="M232" s="47"/>
      <c r="N232" s="32"/>
    </row>
    <row r="233" spans="2:14" ht="16.8">
      <c r="B233" s="32" t="s">
        <v>158</v>
      </c>
      <c r="C233" s="32" t="s">
        <v>14</v>
      </c>
      <c r="D233" s="36">
        <v>39536</v>
      </c>
      <c r="E233" s="33">
        <v>50</v>
      </c>
      <c r="F233" s="32" t="s">
        <v>220</v>
      </c>
      <c r="G233" s="32"/>
      <c r="H233" s="33"/>
      <c r="I233" s="32"/>
      <c r="J233" s="32"/>
      <c r="K233" s="32"/>
      <c r="L233" s="33"/>
      <c r="M233" s="47"/>
      <c r="N233" s="32"/>
    </row>
    <row r="234" spans="2:14" ht="16.8">
      <c r="B234" s="32" t="s">
        <v>427</v>
      </c>
      <c r="C234" s="32" t="s">
        <v>14</v>
      </c>
      <c r="D234" s="36">
        <v>35253</v>
      </c>
      <c r="E234" s="33">
        <v>57</v>
      </c>
      <c r="F234" s="32" t="s">
        <v>250</v>
      </c>
      <c r="G234" s="32" t="s">
        <v>250</v>
      </c>
      <c r="H234" s="33"/>
      <c r="I234" s="32"/>
      <c r="J234" s="32"/>
      <c r="K234" s="32"/>
      <c r="L234" s="33"/>
      <c r="M234" s="47"/>
      <c r="N234" s="32"/>
    </row>
    <row r="235" spans="2:14" ht="16.8">
      <c r="B235" s="32" t="s">
        <v>142</v>
      </c>
      <c r="C235" s="32" t="s">
        <v>14</v>
      </c>
      <c r="D235" s="36">
        <v>37266</v>
      </c>
      <c r="E235" s="33">
        <v>60</v>
      </c>
      <c r="F235" s="32" t="s">
        <v>257</v>
      </c>
      <c r="G235" s="32"/>
      <c r="H235" s="33"/>
      <c r="I235" s="33" t="s">
        <v>301</v>
      </c>
      <c r="J235" s="32"/>
      <c r="K235" s="33" t="s">
        <v>302</v>
      </c>
      <c r="L235" s="33"/>
      <c r="M235" s="47"/>
      <c r="N235" s="36" t="s">
        <v>301</v>
      </c>
    </row>
    <row r="236" spans="2:14" ht="16.8">
      <c r="B236" s="32" t="s">
        <v>118</v>
      </c>
      <c r="C236" s="32" t="s">
        <v>14</v>
      </c>
      <c r="D236" s="36">
        <v>35859</v>
      </c>
      <c r="E236" s="33">
        <v>71</v>
      </c>
      <c r="F236" s="32" t="s">
        <v>224</v>
      </c>
      <c r="G236" s="32"/>
      <c r="H236" s="33"/>
      <c r="I236" s="32"/>
      <c r="J236" s="32"/>
      <c r="K236" s="32"/>
      <c r="L236" s="33"/>
      <c r="M236" s="47"/>
      <c r="N236" s="32"/>
    </row>
    <row r="237" spans="2:14" ht="16.8">
      <c r="B237" s="32" t="s">
        <v>111</v>
      </c>
      <c r="C237" s="32" t="s">
        <v>14</v>
      </c>
      <c r="D237" s="36">
        <v>39179</v>
      </c>
      <c r="E237" s="33">
        <v>57</v>
      </c>
      <c r="F237" s="32" t="s">
        <v>260</v>
      </c>
      <c r="G237" s="32" t="s">
        <v>282</v>
      </c>
      <c r="H237" s="33"/>
      <c r="I237" s="32"/>
      <c r="J237" s="32"/>
      <c r="K237" s="32"/>
      <c r="L237" s="33"/>
      <c r="M237" s="47"/>
      <c r="N237" s="32"/>
    </row>
    <row r="238" spans="2:14" ht="16.8">
      <c r="B238" s="32" t="s">
        <v>39</v>
      </c>
      <c r="C238" s="32" t="s">
        <v>14</v>
      </c>
      <c r="D238" s="36">
        <v>40555</v>
      </c>
      <c r="E238" s="33">
        <v>37</v>
      </c>
      <c r="F238" s="32" t="s">
        <v>231</v>
      </c>
      <c r="G238" s="32" t="s">
        <v>231</v>
      </c>
      <c r="H238" s="33"/>
      <c r="I238" s="32"/>
      <c r="J238" s="32"/>
      <c r="K238" s="32"/>
      <c r="L238" s="33"/>
      <c r="M238" s="47"/>
      <c r="N238" s="32"/>
    </row>
    <row r="239" spans="2:14" ht="16.8">
      <c r="B239" s="32" t="s">
        <v>428</v>
      </c>
      <c r="C239" s="32" t="s">
        <v>14</v>
      </c>
      <c r="D239" s="36">
        <v>35062</v>
      </c>
      <c r="E239" s="33">
        <v>75</v>
      </c>
      <c r="F239" s="32" t="s">
        <v>232</v>
      </c>
      <c r="G239" s="32" t="s">
        <v>413</v>
      </c>
      <c r="H239" s="33"/>
      <c r="I239" s="32"/>
      <c r="J239" s="32"/>
      <c r="K239" s="32"/>
      <c r="L239" s="33"/>
      <c r="M239" s="47"/>
      <c r="N239" s="32"/>
    </row>
    <row r="240" spans="2:14" ht="16.8">
      <c r="B240" s="32" t="s">
        <v>103</v>
      </c>
      <c r="C240" s="32" t="s">
        <v>14</v>
      </c>
      <c r="D240" s="36">
        <v>36612</v>
      </c>
      <c r="E240" s="33">
        <v>69</v>
      </c>
      <c r="F240" s="32" t="s">
        <v>220</v>
      </c>
      <c r="G240" s="32" t="s">
        <v>220</v>
      </c>
      <c r="H240" s="33"/>
      <c r="I240" s="32"/>
      <c r="J240" s="32"/>
      <c r="K240" s="32"/>
      <c r="L240" s="33"/>
      <c r="M240" s="47"/>
      <c r="N240" s="32"/>
    </row>
    <row r="241" spans="2:14" ht="16.8">
      <c r="B241" s="32" t="s">
        <v>44</v>
      </c>
      <c r="C241" s="32" t="s">
        <v>429</v>
      </c>
      <c r="D241" s="36">
        <v>39714</v>
      </c>
      <c r="E241" s="33">
        <v>42</v>
      </c>
      <c r="F241" s="32" t="s">
        <v>220</v>
      </c>
      <c r="G241" s="32" t="s">
        <v>220</v>
      </c>
      <c r="H241" s="33"/>
      <c r="I241" s="102" t="s">
        <v>301</v>
      </c>
      <c r="J241" s="32"/>
      <c r="K241" s="32"/>
      <c r="L241" s="33"/>
      <c r="M241" s="47"/>
      <c r="N241" s="32"/>
    </row>
    <row r="242" spans="2:14" ht="16.8">
      <c r="B242" s="32" t="s">
        <v>45</v>
      </c>
      <c r="C242" s="32" t="s">
        <v>429</v>
      </c>
      <c r="D242" s="36">
        <v>39692</v>
      </c>
      <c r="E242" s="33">
        <v>42</v>
      </c>
      <c r="F242" s="32" t="s">
        <v>220</v>
      </c>
      <c r="G242" s="32" t="s">
        <v>220</v>
      </c>
      <c r="H242" s="33"/>
      <c r="I242" s="32"/>
      <c r="J242" s="32"/>
      <c r="K242" s="32"/>
      <c r="L242" s="33"/>
      <c r="M242" s="47"/>
      <c r="N242" s="32"/>
    </row>
    <row r="243" spans="2:14" ht="16.8">
      <c r="B243" s="32" t="s">
        <v>205</v>
      </c>
      <c r="C243" s="32" t="s">
        <v>429</v>
      </c>
      <c r="D243" s="36">
        <v>37686</v>
      </c>
      <c r="E243" s="33">
        <v>74</v>
      </c>
      <c r="F243" s="32" t="s">
        <v>278</v>
      </c>
      <c r="G243" s="32" t="s">
        <v>219</v>
      </c>
      <c r="H243" s="33" t="s">
        <v>236</v>
      </c>
      <c r="I243" s="105"/>
      <c r="J243" s="33" t="s">
        <v>301</v>
      </c>
      <c r="K243" s="32"/>
      <c r="L243" s="33" t="s">
        <v>303</v>
      </c>
      <c r="M243" s="47"/>
      <c r="N243" s="33"/>
    </row>
    <row r="244" spans="2:14" ht="16.8">
      <c r="B244" s="32" t="s">
        <v>153</v>
      </c>
      <c r="C244" s="32" t="s">
        <v>429</v>
      </c>
      <c r="D244" s="36">
        <v>40606</v>
      </c>
      <c r="E244" s="33">
        <v>37</v>
      </c>
      <c r="F244" s="32" t="s">
        <v>234</v>
      </c>
      <c r="G244" s="32" t="s">
        <v>221</v>
      </c>
      <c r="H244" s="33"/>
      <c r="I244" s="33" t="s">
        <v>301</v>
      </c>
      <c r="J244" s="32"/>
      <c r="K244" s="32"/>
      <c r="L244" s="33"/>
      <c r="M244" s="47"/>
      <c r="N244" s="32"/>
    </row>
    <row r="245" spans="2:14" ht="16.8">
      <c r="B245" s="32" t="s">
        <v>430</v>
      </c>
      <c r="C245" s="32" t="s">
        <v>429</v>
      </c>
      <c r="D245" s="36">
        <v>35189</v>
      </c>
      <c r="E245" s="33">
        <v>50</v>
      </c>
      <c r="F245" s="32" t="s">
        <v>241</v>
      </c>
      <c r="G245" s="32" t="s">
        <v>241</v>
      </c>
      <c r="H245" s="33" t="s">
        <v>245</v>
      </c>
      <c r="I245" s="33" t="s">
        <v>301</v>
      </c>
      <c r="J245" s="33" t="s">
        <v>301</v>
      </c>
      <c r="K245" s="32"/>
      <c r="L245" s="33" t="s">
        <v>229</v>
      </c>
      <c r="M245" s="47"/>
      <c r="N245" s="33" t="s">
        <v>302</v>
      </c>
    </row>
    <row r="246" spans="2:14" ht="16.8">
      <c r="B246" s="32" t="s">
        <v>199</v>
      </c>
      <c r="C246" s="32" t="s">
        <v>429</v>
      </c>
      <c r="D246" s="36">
        <v>38861</v>
      </c>
      <c r="E246" s="33">
        <v>52</v>
      </c>
      <c r="F246" s="32" t="s">
        <v>229</v>
      </c>
      <c r="G246" s="32" t="s">
        <v>235</v>
      </c>
      <c r="H246" s="33" t="s">
        <v>303</v>
      </c>
      <c r="I246" s="32"/>
      <c r="J246" s="102" t="s">
        <v>301</v>
      </c>
      <c r="K246" s="32"/>
      <c r="L246" s="33"/>
      <c r="M246" s="47"/>
      <c r="N246" s="32"/>
    </row>
    <row r="247" spans="2:14" ht="16.8">
      <c r="B247" s="32" t="s">
        <v>112</v>
      </c>
      <c r="C247" s="32" t="s">
        <v>431</v>
      </c>
      <c r="D247" s="36">
        <v>37824</v>
      </c>
      <c r="E247" s="33">
        <v>60</v>
      </c>
      <c r="F247" s="32" t="s">
        <v>239</v>
      </c>
      <c r="G247" s="32"/>
      <c r="H247" s="33"/>
      <c r="I247" s="32"/>
      <c r="J247" s="32"/>
      <c r="K247" s="32"/>
      <c r="L247" s="33"/>
      <c r="M247" s="47"/>
      <c r="N247" s="32"/>
    </row>
    <row r="248" spans="2:14" ht="16.8">
      <c r="B248" s="32" t="s">
        <v>432</v>
      </c>
      <c r="C248" s="32" t="s">
        <v>114</v>
      </c>
      <c r="D248" s="36">
        <v>30813</v>
      </c>
      <c r="E248" s="33">
        <v>74</v>
      </c>
      <c r="F248" s="32" t="s">
        <v>222</v>
      </c>
      <c r="G248" s="32"/>
      <c r="H248" s="33"/>
      <c r="I248" s="32"/>
      <c r="J248" s="32"/>
      <c r="K248" s="32"/>
      <c r="L248" s="33"/>
      <c r="M248" s="47"/>
      <c r="N248" s="32"/>
    </row>
    <row r="249" spans="2:14" ht="16.8">
      <c r="B249" s="32" t="s">
        <v>187</v>
      </c>
      <c r="C249" s="32" t="s">
        <v>114</v>
      </c>
      <c r="D249" s="36">
        <v>36866</v>
      </c>
      <c r="E249" s="33">
        <v>94</v>
      </c>
      <c r="F249" s="32" t="s">
        <v>234</v>
      </c>
      <c r="G249" s="32"/>
      <c r="H249" s="33"/>
      <c r="I249" s="32"/>
      <c r="J249" s="32"/>
      <c r="K249" s="32"/>
      <c r="L249" s="33"/>
      <c r="M249" s="47"/>
      <c r="N249" s="32"/>
    </row>
    <row r="250" spans="2:14" ht="16.8">
      <c r="B250" s="32" t="s">
        <v>115</v>
      </c>
      <c r="C250" s="32" t="s">
        <v>114</v>
      </c>
      <c r="D250" s="36">
        <v>37288</v>
      </c>
      <c r="E250" s="33">
        <v>63.5</v>
      </c>
      <c r="F250" s="32" t="s">
        <v>256</v>
      </c>
      <c r="G250" s="32"/>
      <c r="H250" s="33"/>
      <c r="I250" s="32"/>
      <c r="J250" s="32"/>
      <c r="K250" s="32"/>
      <c r="L250" s="33"/>
      <c r="M250" s="47"/>
      <c r="N250" s="32"/>
    </row>
    <row r="251" spans="2:14" ht="16.8">
      <c r="B251" s="32" t="s">
        <v>184</v>
      </c>
      <c r="C251" s="32" t="s">
        <v>114</v>
      </c>
      <c r="D251" s="36">
        <v>36666</v>
      </c>
      <c r="E251" s="33">
        <v>79</v>
      </c>
      <c r="F251" s="32" t="s">
        <v>245</v>
      </c>
      <c r="G251" s="32"/>
      <c r="H251" s="33"/>
      <c r="I251" s="32"/>
      <c r="J251" s="32"/>
      <c r="K251" s="32"/>
      <c r="L251" s="33"/>
      <c r="M251" s="47"/>
      <c r="N251" s="32"/>
    </row>
    <row r="252" spans="2:14" ht="16.8">
      <c r="B252" s="32" t="s">
        <v>208</v>
      </c>
      <c r="C252" s="32" t="s">
        <v>114</v>
      </c>
      <c r="D252" s="36">
        <v>36813</v>
      </c>
      <c r="E252" s="33">
        <v>84</v>
      </c>
      <c r="F252" s="32" t="s">
        <v>229</v>
      </c>
      <c r="G252" s="32"/>
      <c r="H252" s="33"/>
      <c r="I252" s="32"/>
      <c r="J252" s="32"/>
      <c r="K252" s="32"/>
      <c r="L252" s="33"/>
      <c r="M252" s="47"/>
      <c r="N252" s="32"/>
    </row>
    <row r="253" spans="2:14" ht="16.8">
      <c r="B253" s="32" t="s">
        <v>131</v>
      </c>
      <c r="C253" s="32" t="s">
        <v>130</v>
      </c>
      <c r="D253" s="36">
        <v>37211</v>
      </c>
      <c r="E253" s="33">
        <v>56</v>
      </c>
      <c r="F253" s="32" t="s">
        <v>249</v>
      </c>
      <c r="G253" s="32"/>
      <c r="H253" s="33"/>
      <c r="I253" s="32"/>
      <c r="J253" s="32"/>
      <c r="K253" s="32"/>
      <c r="L253" s="33"/>
      <c r="M253" s="47"/>
      <c r="N253" s="32"/>
    </row>
    <row r="254" spans="2:14" ht="16.8">
      <c r="B254" s="32" t="s">
        <v>182</v>
      </c>
      <c r="C254" s="32" t="s">
        <v>130</v>
      </c>
      <c r="D254" s="36">
        <v>37876</v>
      </c>
      <c r="E254" s="33">
        <v>57</v>
      </c>
      <c r="F254" s="32" t="s">
        <v>251</v>
      </c>
      <c r="G254" s="32"/>
      <c r="H254" s="33"/>
      <c r="I254" s="32"/>
      <c r="J254" s="32"/>
      <c r="K254" s="32"/>
      <c r="L254" s="33" t="s">
        <v>301</v>
      </c>
      <c r="M254" s="47"/>
      <c r="N254" s="32"/>
    </row>
    <row r="255" spans="2:14" ht="16.8">
      <c r="B255" s="32" t="s">
        <v>175</v>
      </c>
      <c r="C255" s="32" t="s">
        <v>130</v>
      </c>
      <c r="D255" s="36">
        <v>38904</v>
      </c>
      <c r="E255" s="33">
        <v>57</v>
      </c>
      <c r="F255" s="32" t="s">
        <v>235</v>
      </c>
      <c r="G255" s="32"/>
      <c r="H255" s="33"/>
      <c r="I255" s="32"/>
      <c r="J255" s="32"/>
      <c r="K255" s="32"/>
      <c r="L255" s="33"/>
      <c r="M255" s="47"/>
      <c r="N255" s="32"/>
    </row>
    <row r="256" spans="2:14" ht="16.8">
      <c r="B256" s="32" t="s">
        <v>174</v>
      </c>
      <c r="C256" s="32" t="s">
        <v>130</v>
      </c>
      <c r="D256" s="36">
        <v>39283</v>
      </c>
      <c r="E256" s="33">
        <v>47</v>
      </c>
      <c r="F256" s="32" t="s">
        <v>220</v>
      </c>
      <c r="G256" s="32"/>
      <c r="H256" s="33"/>
      <c r="I256" s="32"/>
      <c r="J256" s="32"/>
      <c r="K256" s="32"/>
      <c r="L256" s="33"/>
      <c r="M256" s="47"/>
      <c r="N256" s="32"/>
    </row>
    <row r="257" spans="2:14" ht="16.8">
      <c r="B257" s="32" t="s">
        <v>186</v>
      </c>
      <c r="C257" s="32" t="s">
        <v>130</v>
      </c>
      <c r="D257" s="36">
        <v>37683</v>
      </c>
      <c r="E257" s="33">
        <v>94</v>
      </c>
      <c r="F257" s="32" t="s">
        <v>220</v>
      </c>
      <c r="G257" s="32"/>
      <c r="H257" s="33"/>
      <c r="I257" s="32"/>
      <c r="J257" s="32"/>
      <c r="K257" s="32"/>
      <c r="L257" s="33"/>
      <c r="M257" s="47"/>
      <c r="N257" s="32"/>
    </row>
    <row r="258" spans="2:14" ht="16.8">
      <c r="B258" s="32" t="s">
        <v>159</v>
      </c>
      <c r="C258" s="32" t="s">
        <v>130</v>
      </c>
      <c r="D258" s="36">
        <v>38538</v>
      </c>
      <c r="E258" s="33">
        <v>55</v>
      </c>
      <c r="F258" s="32" t="s">
        <v>231</v>
      </c>
      <c r="G258" s="32"/>
      <c r="H258" s="33"/>
      <c r="I258" s="33" t="s">
        <v>301</v>
      </c>
      <c r="J258" s="33" t="s">
        <v>301</v>
      </c>
      <c r="K258" s="32"/>
      <c r="L258" s="35" t="s">
        <v>236</v>
      </c>
      <c r="M258" s="47"/>
      <c r="N258" s="33"/>
    </row>
    <row r="259" spans="2:14" ht="16.8">
      <c r="B259" s="32" t="s">
        <v>155</v>
      </c>
      <c r="C259" s="32" t="s">
        <v>130</v>
      </c>
      <c r="D259" s="36">
        <v>38681</v>
      </c>
      <c r="E259" s="33">
        <v>46</v>
      </c>
      <c r="F259" s="32" t="s">
        <v>235</v>
      </c>
      <c r="G259" s="32"/>
      <c r="H259" s="33"/>
      <c r="I259" s="40"/>
      <c r="J259" s="39"/>
      <c r="K259" s="39"/>
      <c r="L259" s="40"/>
      <c r="M259" s="47"/>
      <c r="N259" s="39"/>
    </row>
    <row r="260" spans="2:14" ht="16.8">
      <c r="B260" s="32" t="s">
        <v>433</v>
      </c>
      <c r="C260" s="32" t="s">
        <v>143</v>
      </c>
      <c r="D260" s="103">
        <v>30752</v>
      </c>
      <c r="E260" s="102">
        <v>67</v>
      </c>
      <c r="F260" s="32" t="s">
        <v>227</v>
      </c>
      <c r="G260" s="32"/>
      <c r="H260" s="33"/>
      <c r="I260" s="32"/>
      <c r="J260" s="32"/>
      <c r="K260" s="32"/>
      <c r="L260" s="33"/>
      <c r="M260" s="47"/>
      <c r="N260" s="32"/>
    </row>
    <row r="261" spans="2:14" ht="16.8">
      <c r="B261" s="32" t="s">
        <v>434</v>
      </c>
      <c r="C261" s="32" t="s">
        <v>143</v>
      </c>
      <c r="D261" s="103">
        <v>33096</v>
      </c>
      <c r="E261" s="102">
        <v>60</v>
      </c>
      <c r="F261" s="32" t="s">
        <v>218</v>
      </c>
      <c r="G261" s="32"/>
      <c r="H261" s="33"/>
      <c r="I261" s="32"/>
      <c r="J261" s="32"/>
      <c r="K261" s="32"/>
      <c r="L261" s="33"/>
      <c r="M261" s="47"/>
      <c r="N261" s="32"/>
    </row>
    <row r="262" spans="2:14" ht="16.8">
      <c r="B262" s="32" t="s">
        <v>171</v>
      </c>
      <c r="C262" s="32" t="s">
        <v>143</v>
      </c>
      <c r="D262" s="103">
        <v>39497</v>
      </c>
      <c r="E262" s="102">
        <v>47</v>
      </c>
      <c r="F262" s="32" t="s">
        <v>241</v>
      </c>
      <c r="G262" s="32"/>
      <c r="H262" s="33"/>
      <c r="I262" s="33" t="s">
        <v>303</v>
      </c>
      <c r="J262" s="32"/>
      <c r="K262" s="32"/>
      <c r="L262" s="33" t="s">
        <v>303</v>
      </c>
      <c r="M262" s="47"/>
      <c r="N262" s="32"/>
    </row>
    <row r="263" spans="2:14" ht="16.8">
      <c r="B263" s="32" t="s">
        <v>123</v>
      </c>
      <c r="C263" s="32" t="s">
        <v>122</v>
      </c>
      <c r="D263" s="36">
        <v>37433</v>
      </c>
      <c r="E263" s="33">
        <v>81</v>
      </c>
      <c r="F263" s="32" t="s">
        <v>224</v>
      </c>
      <c r="G263" s="32"/>
      <c r="H263" s="33"/>
      <c r="I263" s="32"/>
      <c r="J263" s="32"/>
      <c r="K263" s="32"/>
      <c r="L263" s="33"/>
      <c r="M263" s="47"/>
      <c r="N263" s="32"/>
    </row>
    <row r="264" spans="2:14" ht="16.8">
      <c r="B264" s="32" t="s">
        <v>102</v>
      </c>
      <c r="C264" s="32" t="s">
        <v>7</v>
      </c>
      <c r="D264" s="36">
        <v>37321</v>
      </c>
      <c r="E264" s="33">
        <v>69</v>
      </c>
      <c r="F264" s="32" t="s">
        <v>235</v>
      </c>
      <c r="G264" s="32" t="s">
        <v>220</v>
      </c>
      <c r="H264" s="33"/>
      <c r="I264" s="38" t="s">
        <v>301</v>
      </c>
      <c r="J264" s="32"/>
      <c r="K264" s="32"/>
      <c r="L264" s="33"/>
      <c r="M264" s="47"/>
      <c r="N264" s="32"/>
    </row>
    <row r="265" spans="2:14" ht="16.8">
      <c r="B265" s="32" t="s">
        <v>160</v>
      </c>
      <c r="C265" s="32" t="s">
        <v>7</v>
      </c>
      <c r="D265" s="36">
        <v>38663</v>
      </c>
      <c r="E265" s="33">
        <v>60</v>
      </c>
      <c r="F265" s="32" t="s">
        <v>235</v>
      </c>
      <c r="G265" s="32"/>
      <c r="H265" s="33"/>
      <c r="I265" s="38" t="s">
        <v>301</v>
      </c>
      <c r="J265" s="32"/>
      <c r="K265" s="32"/>
      <c r="L265" s="33"/>
      <c r="M265" s="47"/>
      <c r="N265" s="32"/>
    </row>
    <row r="266" spans="2:14" ht="16.8">
      <c r="B266" s="32" t="s">
        <v>198</v>
      </c>
      <c r="C266" s="32" t="s">
        <v>7</v>
      </c>
      <c r="D266" s="36">
        <v>38778</v>
      </c>
      <c r="E266" s="33">
        <v>52</v>
      </c>
      <c r="F266" s="32" t="s">
        <v>222</v>
      </c>
      <c r="G266" s="32"/>
      <c r="H266" s="33"/>
      <c r="I266" s="32"/>
      <c r="J266" s="33" t="s">
        <v>303</v>
      </c>
      <c r="K266" s="32"/>
      <c r="L266" s="33"/>
      <c r="M266" s="47"/>
      <c r="N266" s="32"/>
    </row>
    <row r="267" spans="2:14" ht="16.8">
      <c r="B267" s="32" t="s">
        <v>169</v>
      </c>
      <c r="C267" s="32" t="s">
        <v>7</v>
      </c>
      <c r="D267" s="36">
        <v>40013</v>
      </c>
      <c r="E267" s="33">
        <v>37</v>
      </c>
      <c r="F267" s="32" t="s">
        <v>242</v>
      </c>
      <c r="G267" s="32"/>
      <c r="H267" s="33"/>
      <c r="I267" s="32"/>
      <c r="J267" s="32"/>
      <c r="K267" s="32"/>
      <c r="L267" s="33"/>
      <c r="M267" s="47"/>
      <c r="N267" s="32"/>
    </row>
    <row r="268" spans="2:14" ht="16.8">
      <c r="B268" s="32" t="s">
        <v>271</v>
      </c>
      <c r="C268" s="32" t="s">
        <v>7</v>
      </c>
      <c r="D268" s="36">
        <v>37316</v>
      </c>
      <c r="E268" s="33">
        <v>67</v>
      </c>
      <c r="F268" s="32" t="s">
        <v>240</v>
      </c>
      <c r="G268" s="32"/>
      <c r="H268" s="33"/>
      <c r="I268" s="32"/>
      <c r="J268" s="37" t="s">
        <v>304</v>
      </c>
      <c r="K268" s="33" t="s">
        <v>301</v>
      </c>
      <c r="L268" s="33"/>
      <c r="M268" s="47"/>
      <c r="N268" s="32"/>
    </row>
    <row r="269" spans="2:14" ht="16.8">
      <c r="B269" s="32" t="s">
        <v>435</v>
      </c>
      <c r="C269" s="32" t="s">
        <v>7</v>
      </c>
      <c r="D269" s="36">
        <v>35182</v>
      </c>
      <c r="E269" s="33">
        <v>65</v>
      </c>
      <c r="F269" s="32" t="s">
        <v>236</v>
      </c>
      <c r="G269" s="32" t="s">
        <v>436</v>
      </c>
      <c r="H269" s="33" t="s">
        <v>303</v>
      </c>
      <c r="I269" s="32"/>
      <c r="J269" s="32"/>
      <c r="K269" s="32"/>
      <c r="L269" s="33"/>
      <c r="M269" s="47"/>
      <c r="N269" s="32"/>
    </row>
    <row r="270" spans="2:14" ht="16.8">
      <c r="B270" s="32" t="s">
        <v>437</v>
      </c>
      <c r="C270" s="32" t="s">
        <v>7</v>
      </c>
      <c r="D270" s="36">
        <v>30045</v>
      </c>
      <c r="E270" s="33">
        <v>94</v>
      </c>
      <c r="F270" s="32" t="s">
        <v>231</v>
      </c>
      <c r="G270" s="32"/>
      <c r="H270" s="33" t="s">
        <v>245</v>
      </c>
      <c r="I270" s="38" t="s">
        <v>301</v>
      </c>
      <c r="J270" s="33" t="s">
        <v>302</v>
      </c>
      <c r="K270" s="32"/>
      <c r="L270" s="33" t="s">
        <v>303</v>
      </c>
      <c r="M270" s="47"/>
      <c r="N270" s="33" t="s">
        <v>301</v>
      </c>
    </row>
    <row r="271" spans="2:14" ht="16.8">
      <c r="B271" s="32" t="s">
        <v>438</v>
      </c>
      <c r="C271" s="32" t="s">
        <v>7</v>
      </c>
      <c r="D271" s="36">
        <v>33968</v>
      </c>
      <c r="E271" s="33">
        <v>67</v>
      </c>
      <c r="F271" s="32" t="s">
        <v>439</v>
      </c>
      <c r="G271" s="32"/>
      <c r="H271" s="33"/>
      <c r="I271" s="32"/>
      <c r="J271" s="32"/>
      <c r="K271" s="32"/>
      <c r="L271" s="33"/>
      <c r="M271" s="47"/>
      <c r="N271" s="32"/>
    </row>
    <row r="272" spans="2:14" ht="16.8">
      <c r="B272" s="32" t="s">
        <v>269</v>
      </c>
      <c r="C272" s="32" t="s">
        <v>7</v>
      </c>
      <c r="D272" s="36">
        <v>40410</v>
      </c>
      <c r="E272" s="33">
        <v>32</v>
      </c>
      <c r="F272" s="32" t="s">
        <v>226</v>
      </c>
      <c r="G272" s="32" t="s">
        <v>234</v>
      </c>
      <c r="H272" s="33"/>
      <c r="I272" s="32"/>
      <c r="J272" s="33" t="s">
        <v>303</v>
      </c>
      <c r="K272" s="32"/>
      <c r="L272" s="33"/>
      <c r="M272" s="47"/>
      <c r="N272" s="32"/>
    </row>
    <row r="273" spans="2:14" ht="16.8">
      <c r="B273" s="32" t="s">
        <v>440</v>
      </c>
      <c r="C273" s="32" t="s">
        <v>7</v>
      </c>
      <c r="D273" s="36">
        <v>35556</v>
      </c>
      <c r="E273" s="33">
        <v>69</v>
      </c>
      <c r="F273" s="32" t="s">
        <v>265</v>
      </c>
      <c r="G273" s="34"/>
      <c r="H273" s="35"/>
      <c r="I273" s="33"/>
      <c r="J273" s="32"/>
      <c r="K273" s="33" t="s">
        <v>441</v>
      </c>
      <c r="L273" s="35"/>
      <c r="M273" s="47"/>
      <c r="N273" s="33"/>
    </row>
    <row r="274" spans="2:14" ht="16.8">
      <c r="B274" s="32" t="s">
        <v>149</v>
      </c>
      <c r="C274" s="32" t="s">
        <v>442</v>
      </c>
      <c r="D274" s="36">
        <v>37080</v>
      </c>
      <c r="E274" s="33">
        <v>71</v>
      </c>
      <c r="F274" s="32" t="s">
        <v>218</v>
      </c>
      <c r="G274" s="32"/>
      <c r="H274" s="33"/>
      <c r="I274" s="33"/>
      <c r="J274" s="32"/>
      <c r="K274" s="33" t="s">
        <v>301</v>
      </c>
      <c r="L274" s="33" t="s">
        <v>303</v>
      </c>
      <c r="M274" s="47"/>
      <c r="N274" s="36" t="s">
        <v>301</v>
      </c>
    </row>
    <row r="275" spans="2:14" ht="16.8">
      <c r="B275" s="32" t="s">
        <v>56</v>
      </c>
      <c r="C275" s="32" t="s">
        <v>442</v>
      </c>
      <c r="D275" s="36">
        <v>38883</v>
      </c>
      <c r="E275" s="33">
        <v>60</v>
      </c>
      <c r="F275" s="32" t="s">
        <v>265</v>
      </c>
      <c r="G275" s="32" t="s">
        <v>235</v>
      </c>
      <c r="H275" s="33"/>
      <c r="I275" s="32"/>
      <c r="J275" s="32"/>
      <c r="K275" s="32"/>
      <c r="L275" s="33"/>
      <c r="M275" s="47"/>
      <c r="N275" s="32"/>
    </row>
    <row r="276" spans="2:14" ht="16.8">
      <c r="B276" s="32" t="s">
        <v>42</v>
      </c>
      <c r="C276" s="32" t="s">
        <v>442</v>
      </c>
      <c r="D276" s="36">
        <v>40018</v>
      </c>
      <c r="E276" s="33">
        <v>42</v>
      </c>
      <c r="F276" s="32" t="s">
        <v>241</v>
      </c>
      <c r="G276" s="32" t="s">
        <v>231</v>
      </c>
      <c r="H276" s="33" t="s">
        <v>317</v>
      </c>
      <c r="I276" s="33" t="s">
        <v>301</v>
      </c>
      <c r="J276" s="38" t="s">
        <v>301</v>
      </c>
      <c r="K276" s="32"/>
      <c r="L276" s="33"/>
      <c r="M276" s="47"/>
      <c r="N276" s="38"/>
    </row>
    <row r="277" spans="2:14" ht="16.8">
      <c r="B277" s="32" t="s">
        <v>119</v>
      </c>
      <c r="C277" s="32" t="s">
        <v>443</v>
      </c>
      <c r="D277" s="87" t="s">
        <v>276</v>
      </c>
      <c r="E277" s="33">
        <v>75</v>
      </c>
      <c r="F277" s="32" t="s">
        <v>224</v>
      </c>
      <c r="G277" s="32"/>
      <c r="H277" s="33"/>
      <c r="I277" s="32"/>
      <c r="J277" s="32"/>
      <c r="K277" s="32"/>
      <c r="L277" s="33"/>
      <c r="M277" s="47"/>
      <c r="N277" s="32"/>
    </row>
    <row r="278" spans="2:14" s="92" customFormat="1" ht="16.8">
      <c r="B278" s="110" t="s">
        <v>460</v>
      </c>
      <c r="C278" s="101" t="s">
        <v>21</v>
      </c>
      <c r="D278" s="111"/>
      <c r="E278" s="111">
        <v>75</v>
      </c>
      <c r="F278" s="110"/>
      <c r="G278" s="112" t="s">
        <v>303</v>
      </c>
      <c r="H278" s="111"/>
      <c r="I278" s="111"/>
      <c r="J278" s="110"/>
      <c r="K278" s="110"/>
      <c r="L278" s="91"/>
      <c r="M278" s="108"/>
      <c r="N278" s="90"/>
    </row>
    <row r="279" spans="2:14" s="92" customFormat="1" ht="16.8">
      <c r="B279" s="116" t="s">
        <v>461</v>
      </c>
      <c r="C279" s="116" t="s">
        <v>63</v>
      </c>
      <c r="D279" s="106">
        <v>40155</v>
      </c>
      <c r="E279" s="105" t="s">
        <v>462</v>
      </c>
      <c r="F279" s="116" t="s">
        <v>225</v>
      </c>
      <c r="G279" s="117"/>
      <c r="H279" s="105"/>
      <c r="I279" s="105"/>
      <c r="J279" s="104"/>
      <c r="K279" s="104"/>
      <c r="L279" s="91"/>
      <c r="M279" s="108"/>
      <c r="N279" s="90"/>
    </row>
    <row r="280" spans="2:14" s="92" customFormat="1" ht="16.8">
      <c r="B280" s="118" t="s">
        <v>463</v>
      </c>
      <c r="C280" s="118" t="s">
        <v>63</v>
      </c>
      <c r="D280" s="119">
        <v>38951</v>
      </c>
      <c r="E280" s="111" t="s">
        <v>464</v>
      </c>
      <c r="F280" s="118" t="s">
        <v>465</v>
      </c>
      <c r="G280" s="112"/>
      <c r="H280" s="111"/>
      <c r="I280" s="111"/>
      <c r="J280" s="110"/>
      <c r="K280" s="110"/>
      <c r="L280" s="91"/>
      <c r="M280" s="108"/>
      <c r="N280" s="90"/>
    </row>
    <row r="281" spans="2:14" ht="16.8">
      <c r="B281" s="99" t="s">
        <v>458</v>
      </c>
      <c r="C281" s="94" t="s">
        <v>143</v>
      </c>
      <c r="D281" s="97">
        <v>30752</v>
      </c>
      <c r="E281" s="95">
        <v>67</v>
      </c>
      <c r="F281" s="94" t="s">
        <v>459</v>
      </c>
      <c r="G281" s="96"/>
      <c r="H281" s="95"/>
      <c r="I281" s="95"/>
      <c r="J281" s="94"/>
      <c r="K281" s="94"/>
    </row>
    <row r="282" spans="2:14" ht="16.8">
      <c r="B282" s="99" t="s">
        <v>434</v>
      </c>
      <c r="C282" s="94" t="s">
        <v>143</v>
      </c>
      <c r="D282" s="97">
        <v>33096</v>
      </c>
      <c r="E282" s="95">
        <v>60</v>
      </c>
      <c r="F282" s="94" t="s">
        <v>459</v>
      </c>
      <c r="G282" s="96"/>
      <c r="H282" s="95"/>
      <c r="I282" s="95"/>
      <c r="J282" s="94"/>
      <c r="K282" s="94"/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6FBD97-397E-42D5-9A36-ECDB11556004}">
  <dimension ref="A1:K15"/>
  <sheetViews>
    <sheetView workbookViewId="0">
      <selection activeCell="E15" sqref="E15"/>
    </sheetView>
  </sheetViews>
  <sheetFormatPr defaultRowHeight="14.4"/>
  <cols>
    <col min="2" max="2" width="24.6640625" customWidth="1"/>
    <col min="3" max="3" width="15.77734375" customWidth="1"/>
    <col min="4" max="4" width="15.44140625" bestFit="1" customWidth="1"/>
    <col min="5" max="5" width="8.21875" bestFit="1" customWidth="1"/>
    <col min="6" max="6" width="12.88671875" customWidth="1"/>
    <col min="7" max="7" width="14.109375" customWidth="1"/>
    <col min="8" max="8" width="22.77734375" bestFit="1" customWidth="1"/>
    <col min="9" max="9" width="18.6640625" bestFit="1" customWidth="1"/>
    <col min="10" max="10" width="10.44140625" bestFit="1" customWidth="1"/>
    <col min="11" max="11" width="9.77734375" bestFit="1" customWidth="1"/>
  </cols>
  <sheetData>
    <row r="1" spans="1:11" s="5" customFormat="1" ht="31.2">
      <c r="B1" s="1" t="s">
        <v>1</v>
      </c>
      <c r="C1" s="1" t="s">
        <v>0</v>
      </c>
      <c r="D1" s="1" t="s">
        <v>215</v>
      </c>
      <c r="E1" s="1" t="s">
        <v>223</v>
      </c>
      <c r="F1" s="1" t="s">
        <v>216</v>
      </c>
      <c r="G1" s="1" t="s">
        <v>217</v>
      </c>
      <c r="H1" s="2" t="s">
        <v>312</v>
      </c>
      <c r="I1" s="2" t="s">
        <v>306</v>
      </c>
      <c r="J1" s="3" t="s">
        <v>305</v>
      </c>
      <c r="K1" s="4" t="s">
        <v>308</v>
      </c>
    </row>
    <row r="3" spans="1:11" s="61" customFormat="1" ht="16.8">
      <c r="A3" s="61">
        <v>1</v>
      </c>
      <c r="B3" s="62" t="s">
        <v>42</v>
      </c>
      <c r="C3" s="62" t="s">
        <v>332</v>
      </c>
      <c r="D3" s="66">
        <v>40018</v>
      </c>
      <c r="E3" s="62">
        <v>42</v>
      </c>
      <c r="F3" s="62" t="s">
        <v>241</v>
      </c>
      <c r="G3" s="62" t="s">
        <v>231</v>
      </c>
      <c r="H3" s="65" t="s">
        <v>317</v>
      </c>
      <c r="I3" s="65" t="s">
        <v>301</v>
      </c>
      <c r="J3" s="67" t="s">
        <v>301</v>
      </c>
      <c r="K3" s="62"/>
    </row>
    <row r="4" spans="1:11" s="5" customFormat="1" ht="16.8">
      <c r="A4" s="5">
        <v>2</v>
      </c>
      <c r="B4" s="14" t="s">
        <v>56</v>
      </c>
      <c r="C4" s="14" t="s">
        <v>332</v>
      </c>
      <c r="D4" s="50">
        <v>38883</v>
      </c>
      <c r="E4" s="14">
        <v>60</v>
      </c>
      <c r="F4" s="14" t="s">
        <v>265</v>
      </c>
      <c r="G4" s="14" t="s">
        <v>235</v>
      </c>
      <c r="H4" s="51"/>
      <c r="I4" s="51" t="s">
        <v>301</v>
      </c>
      <c r="J4" s="54" t="s">
        <v>301</v>
      </c>
      <c r="K4" s="6"/>
    </row>
    <row r="5" spans="1:11" s="5" customFormat="1" ht="16.8">
      <c r="B5" s="6" t="s">
        <v>149</v>
      </c>
      <c r="C5" s="6" t="s">
        <v>332</v>
      </c>
      <c r="D5" s="7">
        <v>37080</v>
      </c>
      <c r="E5" s="6">
        <v>71</v>
      </c>
      <c r="F5" s="6" t="s">
        <v>218</v>
      </c>
      <c r="G5" s="6"/>
      <c r="H5" s="8"/>
      <c r="I5" s="8"/>
      <c r="J5" s="6"/>
      <c r="K5" s="8" t="s">
        <v>301</v>
      </c>
    </row>
    <row r="9" spans="1:11">
      <c r="C9" t="s">
        <v>444</v>
      </c>
      <c r="D9" t="s">
        <v>446</v>
      </c>
    </row>
    <row r="11" spans="1:11">
      <c r="C11" s="45" t="s">
        <v>454</v>
      </c>
      <c r="D11" t="s">
        <v>452</v>
      </c>
    </row>
    <row r="12" spans="1:11" ht="16.8">
      <c r="B12" s="80" t="s">
        <v>42</v>
      </c>
      <c r="C12" s="45">
        <f>3+2+3+2</f>
        <v>10</v>
      </c>
      <c r="D12" s="45">
        <f>10+6+3+2+8+5</f>
        <v>34</v>
      </c>
    </row>
    <row r="13" spans="1:11" s="92" customFormat="1" ht="16.8">
      <c r="B13" s="99" t="s">
        <v>56</v>
      </c>
      <c r="C13" s="107">
        <v>7</v>
      </c>
      <c r="D13" s="107">
        <f>13+3+2</f>
        <v>18</v>
      </c>
    </row>
    <row r="15" spans="1:11" ht="16.8">
      <c r="B15" s="84" t="s">
        <v>332</v>
      </c>
      <c r="C15" s="75"/>
      <c r="D15" s="86" t="s">
        <v>453</v>
      </c>
      <c r="E15" s="75">
        <f>C12+D12+C13+D13</f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AE2911-DEBC-471B-B6F4-FCA08763DC43}">
  <dimension ref="A1:K14"/>
  <sheetViews>
    <sheetView workbookViewId="0">
      <selection activeCell="A8" sqref="A8:XFD14"/>
    </sheetView>
  </sheetViews>
  <sheetFormatPr defaultRowHeight="14.4"/>
  <cols>
    <col min="1" max="1" width="4" customWidth="1"/>
    <col min="2" max="2" width="22.77734375" bestFit="1" customWidth="1"/>
    <col min="3" max="3" width="22.109375" bestFit="1" customWidth="1"/>
    <col min="4" max="4" width="14.88671875" style="45" bestFit="1" customWidth="1"/>
    <col min="5" max="5" width="14.109375" bestFit="1" customWidth="1"/>
    <col min="6" max="6" width="12.44140625" bestFit="1" customWidth="1"/>
    <col min="8" max="8" width="22.77734375" bestFit="1" customWidth="1"/>
    <col min="9" max="9" width="18.6640625" bestFit="1" customWidth="1"/>
  </cols>
  <sheetData>
    <row r="1" spans="1:11" s="5" customFormat="1" ht="31.2">
      <c r="B1" s="1" t="s">
        <v>1</v>
      </c>
      <c r="C1" s="1" t="s">
        <v>0</v>
      </c>
      <c r="D1" s="2" t="s">
        <v>215</v>
      </c>
      <c r="E1" s="2" t="s">
        <v>223</v>
      </c>
      <c r="F1" s="1" t="s">
        <v>216</v>
      </c>
      <c r="G1" s="1" t="s">
        <v>217</v>
      </c>
      <c r="H1" s="2" t="s">
        <v>312</v>
      </c>
      <c r="I1" s="2" t="s">
        <v>306</v>
      </c>
      <c r="J1" s="3" t="s">
        <v>305</v>
      </c>
      <c r="K1" s="4" t="s">
        <v>308</v>
      </c>
    </row>
    <row r="3" spans="1:11" s="5" customFormat="1" ht="16.8">
      <c r="B3" s="6" t="s">
        <v>339</v>
      </c>
      <c r="C3" s="6" t="s">
        <v>17</v>
      </c>
      <c r="D3" s="72" t="s">
        <v>276</v>
      </c>
      <c r="E3" s="6"/>
      <c r="F3" s="6"/>
      <c r="G3" s="10"/>
      <c r="H3" s="11"/>
      <c r="I3" s="8"/>
      <c r="J3" s="8" t="s">
        <v>301</v>
      </c>
      <c r="K3" s="6"/>
    </row>
    <row r="4" spans="1:11" s="52" customFormat="1" ht="16.8">
      <c r="A4" s="49">
        <v>1</v>
      </c>
      <c r="B4" s="14" t="s">
        <v>18</v>
      </c>
      <c r="C4" s="14" t="s">
        <v>17</v>
      </c>
      <c r="D4" s="21">
        <v>36225</v>
      </c>
      <c r="E4" s="14">
        <v>91</v>
      </c>
      <c r="F4" s="14" t="s">
        <v>288</v>
      </c>
      <c r="G4" s="14" t="s">
        <v>239</v>
      </c>
      <c r="H4" s="51"/>
      <c r="I4" s="51"/>
      <c r="J4" s="51" t="s">
        <v>301</v>
      </c>
      <c r="K4" s="14"/>
    </row>
    <row r="5" spans="1:11" s="5" customFormat="1" ht="16.8">
      <c r="B5" s="6" t="s">
        <v>150</v>
      </c>
      <c r="C5" s="6" t="s">
        <v>17</v>
      </c>
      <c r="D5" s="12">
        <v>35866</v>
      </c>
      <c r="E5" s="6">
        <v>71</v>
      </c>
      <c r="F5" s="6" t="s">
        <v>240</v>
      </c>
      <c r="G5" s="6"/>
      <c r="H5" s="8"/>
      <c r="I5" s="6"/>
      <c r="J5" s="6"/>
      <c r="K5" s="6"/>
    </row>
    <row r="8" spans="1:11" ht="16.8">
      <c r="B8" s="48" t="s">
        <v>444</v>
      </c>
      <c r="C8" s="48" t="s">
        <v>455</v>
      </c>
    </row>
    <row r="10" spans="1:11">
      <c r="D10" s="45" t="s">
        <v>454</v>
      </c>
      <c r="E10" t="s">
        <v>452</v>
      </c>
    </row>
    <row r="11" spans="1:11" ht="16.8">
      <c r="B11" s="73" t="s">
        <v>18</v>
      </c>
      <c r="D11" s="45">
        <f>1+2+3</f>
        <v>6</v>
      </c>
      <c r="E11">
        <f>5+3+10</f>
        <v>18</v>
      </c>
    </row>
    <row r="12" spans="1:11">
      <c r="B12" s="53"/>
    </row>
    <row r="13" spans="1:11">
      <c r="B13" s="53"/>
    </row>
    <row r="14" spans="1:11" ht="16.8">
      <c r="B14" s="74" t="s">
        <v>17</v>
      </c>
      <c r="C14" s="75"/>
      <c r="D14" s="76"/>
      <c r="E14" s="75" t="s">
        <v>453</v>
      </c>
      <c r="F14" s="75">
        <f>E11+D11</f>
        <v>24</v>
      </c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3B491A-9EDE-40DE-A983-37D13FFE876D}">
  <dimension ref="A1:K17"/>
  <sheetViews>
    <sheetView workbookViewId="0">
      <selection activeCell="E16" sqref="E16"/>
    </sheetView>
  </sheetViews>
  <sheetFormatPr defaultRowHeight="14.4"/>
  <cols>
    <col min="2" max="2" width="20.88671875" bestFit="1" customWidth="1"/>
    <col min="3" max="3" width="23.6640625" bestFit="1" customWidth="1"/>
    <col min="4" max="4" width="15.44140625" bestFit="1" customWidth="1"/>
    <col min="8" max="8" width="22.77734375" bestFit="1" customWidth="1"/>
    <col min="9" max="9" width="18.6640625" bestFit="1" customWidth="1"/>
  </cols>
  <sheetData>
    <row r="1" spans="1:11" s="5" customFormat="1" ht="31.2">
      <c r="B1" s="1" t="s">
        <v>1</v>
      </c>
      <c r="C1" s="1" t="s">
        <v>0</v>
      </c>
      <c r="D1" s="2" t="s">
        <v>215</v>
      </c>
      <c r="E1" s="2" t="s">
        <v>223</v>
      </c>
      <c r="F1" s="1" t="s">
        <v>216</v>
      </c>
      <c r="G1" s="1" t="s">
        <v>217</v>
      </c>
      <c r="H1" s="2" t="s">
        <v>312</v>
      </c>
      <c r="I1" s="2" t="s">
        <v>306</v>
      </c>
      <c r="J1" s="3" t="s">
        <v>305</v>
      </c>
      <c r="K1" s="4" t="s">
        <v>308</v>
      </c>
    </row>
    <row r="4" spans="1:11" s="5" customFormat="1" ht="16.8">
      <c r="B4" s="6" t="s">
        <v>145</v>
      </c>
      <c r="C4" s="6" t="s">
        <v>326</v>
      </c>
      <c r="D4" s="7">
        <v>34933</v>
      </c>
      <c r="E4" s="6">
        <v>60</v>
      </c>
      <c r="F4" s="6" t="s">
        <v>240</v>
      </c>
      <c r="G4" s="6"/>
      <c r="H4" s="8"/>
      <c r="I4" s="6"/>
      <c r="J4" s="6"/>
      <c r="K4" s="8" t="s">
        <v>301</v>
      </c>
    </row>
    <row r="5" spans="1:11" s="52" customFormat="1" ht="16.8">
      <c r="A5" s="52">
        <v>1</v>
      </c>
      <c r="B5" s="14" t="s">
        <v>127</v>
      </c>
      <c r="C5" s="14" t="s">
        <v>326</v>
      </c>
      <c r="D5" s="50">
        <v>38419</v>
      </c>
      <c r="E5" s="14">
        <v>48</v>
      </c>
      <c r="F5" s="14" t="s">
        <v>227</v>
      </c>
      <c r="G5" s="14"/>
      <c r="H5" s="89" t="s">
        <v>457</v>
      </c>
      <c r="I5" s="51"/>
      <c r="J5" s="14"/>
      <c r="K5" s="51" t="s">
        <v>301</v>
      </c>
    </row>
    <row r="6" spans="1:11" s="5" customFormat="1" ht="16.8">
      <c r="B6" s="6" t="s">
        <v>185</v>
      </c>
      <c r="C6" s="6" t="s">
        <v>326</v>
      </c>
      <c r="D6" s="7">
        <v>38104</v>
      </c>
      <c r="E6" s="6">
        <v>94</v>
      </c>
      <c r="F6" s="6" t="s">
        <v>236</v>
      </c>
      <c r="G6" s="6"/>
      <c r="H6" s="8"/>
      <c r="I6" s="6"/>
      <c r="J6" s="6"/>
      <c r="K6" s="6"/>
    </row>
    <row r="7" spans="1:11" s="5" customFormat="1" ht="16.8">
      <c r="B7" s="6" t="s">
        <v>144</v>
      </c>
      <c r="C7" s="6" t="s">
        <v>326</v>
      </c>
      <c r="D7" s="7">
        <v>37256</v>
      </c>
      <c r="E7" s="6">
        <v>60</v>
      </c>
      <c r="F7" s="6" t="s">
        <v>240</v>
      </c>
      <c r="G7" s="6"/>
      <c r="H7" s="8"/>
      <c r="I7" s="8"/>
      <c r="J7" s="6"/>
      <c r="K7" s="8" t="s">
        <v>301</v>
      </c>
    </row>
    <row r="10" spans="1:11" ht="16.8">
      <c r="B10" s="48" t="s">
        <v>444</v>
      </c>
      <c r="C10" s="48" t="s">
        <v>455</v>
      </c>
      <c r="D10" s="45"/>
    </row>
    <row r="11" spans="1:11">
      <c r="D11" s="45"/>
    </row>
    <row r="12" spans="1:11">
      <c r="D12" s="45" t="s">
        <v>454</v>
      </c>
      <c r="E12" t="s">
        <v>452</v>
      </c>
    </row>
    <row r="13" spans="1:11" ht="16.8">
      <c r="B13" s="73" t="s">
        <v>127</v>
      </c>
      <c r="D13" s="45">
        <v>7</v>
      </c>
      <c r="E13">
        <v>22</v>
      </c>
    </row>
    <row r="14" spans="1:11">
      <c r="B14" s="53"/>
      <c r="D14" s="45"/>
    </row>
    <row r="15" spans="1:11">
      <c r="B15" s="53"/>
      <c r="D15" s="45"/>
    </row>
    <row r="16" spans="1:11" ht="16.8">
      <c r="B16" s="84" t="s">
        <v>326</v>
      </c>
      <c r="C16" s="75"/>
      <c r="D16" s="76"/>
      <c r="E16" s="75" t="s">
        <v>453</v>
      </c>
      <c r="F16" s="75">
        <f>E13+D13</f>
        <v>29</v>
      </c>
    </row>
    <row r="17" spans="2:2">
      <c r="B17" s="53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433A74-1DCA-4606-9D88-FD8119493F5A}">
  <dimension ref="A1:K24"/>
  <sheetViews>
    <sheetView workbookViewId="0">
      <selection activeCell="F24" sqref="F24"/>
    </sheetView>
  </sheetViews>
  <sheetFormatPr defaultRowHeight="14.4"/>
  <cols>
    <col min="1" max="1" width="3.44140625" customWidth="1"/>
    <col min="2" max="2" width="24.77734375" customWidth="1"/>
    <col min="3" max="3" width="12.21875" customWidth="1"/>
    <col min="4" max="4" width="12.44140625" customWidth="1"/>
    <col min="5" max="5" width="14.109375" bestFit="1" customWidth="1"/>
    <col min="6" max="6" width="13" customWidth="1"/>
    <col min="7" max="7" width="14.109375" customWidth="1"/>
    <col min="8" max="8" width="22.77734375" bestFit="1" customWidth="1"/>
    <col min="9" max="9" width="18.6640625" bestFit="1" customWidth="1"/>
  </cols>
  <sheetData>
    <row r="1" spans="1:11" s="5" customFormat="1" ht="31.2">
      <c r="B1" s="1" t="s">
        <v>1</v>
      </c>
      <c r="C1" s="1" t="s">
        <v>0</v>
      </c>
      <c r="D1" s="1" t="s">
        <v>215</v>
      </c>
      <c r="E1" s="1" t="s">
        <v>223</v>
      </c>
      <c r="F1" s="1" t="s">
        <v>216</v>
      </c>
      <c r="G1" s="1" t="s">
        <v>217</v>
      </c>
      <c r="H1" s="2" t="s">
        <v>312</v>
      </c>
      <c r="I1" s="2" t="s">
        <v>306</v>
      </c>
      <c r="J1" s="3" t="s">
        <v>305</v>
      </c>
      <c r="K1" s="4" t="s">
        <v>308</v>
      </c>
    </row>
    <row r="3" spans="1:11" s="5" customFormat="1" ht="16.8">
      <c r="A3" s="5">
        <v>1</v>
      </c>
      <c r="B3" s="14" t="s">
        <v>181</v>
      </c>
      <c r="C3" s="14" t="s">
        <v>327</v>
      </c>
      <c r="D3" s="50">
        <v>39897</v>
      </c>
      <c r="E3" s="14">
        <v>69</v>
      </c>
      <c r="F3" s="14" t="s">
        <v>236</v>
      </c>
      <c r="G3" s="14"/>
      <c r="H3" s="51"/>
      <c r="I3" s="54" t="s">
        <v>301</v>
      </c>
      <c r="J3" s="54" t="s">
        <v>301</v>
      </c>
      <c r="K3" s="6"/>
    </row>
    <row r="4" spans="1:11" s="5" customFormat="1" ht="16.8">
      <c r="A4" s="5">
        <v>2</v>
      </c>
      <c r="B4" s="14" t="s">
        <v>275</v>
      </c>
      <c r="C4" s="14" t="s">
        <v>327</v>
      </c>
      <c r="D4" s="50">
        <v>38717</v>
      </c>
      <c r="E4" s="14">
        <v>57</v>
      </c>
      <c r="F4" s="14" t="s">
        <v>265</v>
      </c>
      <c r="G4" s="14" t="s">
        <v>241</v>
      </c>
      <c r="H4" s="51"/>
      <c r="I4" s="51" t="s">
        <v>301</v>
      </c>
      <c r="J4" s="51" t="s">
        <v>301</v>
      </c>
      <c r="K4" s="6"/>
    </row>
    <row r="5" spans="1:11" s="5" customFormat="1" ht="16.8">
      <c r="A5" s="5">
        <v>3</v>
      </c>
      <c r="B5" s="14" t="s">
        <v>273</v>
      </c>
      <c r="C5" s="14" t="s">
        <v>327</v>
      </c>
      <c r="D5" s="50">
        <v>38684</v>
      </c>
      <c r="E5" s="14">
        <v>60</v>
      </c>
      <c r="F5" s="14" t="s">
        <v>241</v>
      </c>
      <c r="G5" s="14" t="s">
        <v>241</v>
      </c>
      <c r="H5" s="51"/>
      <c r="I5" s="51" t="s">
        <v>301</v>
      </c>
      <c r="J5" s="51" t="s">
        <v>301</v>
      </c>
      <c r="K5" s="6"/>
    </row>
    <row r="6" spans="1:11" s="5" customFormat="1" ht="16.8">
      <c r="A6" s="5">
        <v>4</v>
      </c>
      <c r="B6" s="14" t="s">
        <v>20</v>
      </c>
      <c r="C6" s="14" t="s">
        <v>327</v>
      </c>
      <c r="D6" s="50">
        <v>38418</v>
      </c>
      <c r="E6" s="14">
        <v>54</v>
      </c>
      <c r="F6" s="14" t="s">
        <v>278</v>
      </c>
      <c r="G6" s="14" t="s">
        <v>292</v>
      </c>
      <c r="H6" s="51"/>
      <c r="I6" s="51" t="s">
        <v>301</v>
      </c>
      <c r="J6" s="51" t="s">
        <v>301</v>
      </c>
      <c r="K6" s="6"/>
    </row>
    <row r="7" spans="1:11" s="5" customFormat="1" ht="16.8">
      <c r="B7" s="6" t="s">
        <v>178</v>
      </c>
      <c r="C7" s="6" t="s">
        <v>327</v>
      </c>
      <c r="D7" s="7">
        <v>38418</v>
      </c>
      <c r="E7" s="6">
        <v>63</v>
      </c>
      <c r="F7" s="6" t="s">
        <v>236</v>
      </c>
      <c r="G7" s="6"/>
      <c r="H7" s="8"/>
      <c r="I7" s="6"/>
      <c r="J7" s="6"/>
      <c r="K7" s="6"/>
    </row>
    <row r="8" spans="1:11" s="5" customFormat="1" ht="16.8">
      <c r="A8" s="5">
        <v>5</v>
      </c>
      <c r="B8" s="14" t="s">
        <v>135</v>
      </c>
      <c r="C8" s="14" t="s">
        <v>327</v>
      </c>
      <c r="D8" s="50">
        <v>38046</v>
      </c>
      <c r="E8" s="14">
        <v>71</v>
      </c>
      <c r="F8" s="14" t="s">
        <v>218</v>
      </c>
      <c r="G8" s="14"/>
      <c r="H8" s="51"/>
      <c r="I8" s="51" t="s">
        <v>301</v>
      </c>
      <c r="J8" s="51" t="s">
        <v>301</v>
      </c>
      <c r="K8" s="51" t="s">
        <v>301</v>
      </c>
    </row>
    <row r="9" spans="1:11" s="5" customFormat="1" ht="16.8">
      <c r="A9" s="5">
        <v>6</v>
      </c>
      <c r="B9" s="14" t="s">
        <v>10</v>
      </c>
      <c r="C9" s="14" t="s">
        <v>327</v>
      </c>
      <c r="D9" s="50">
        <v>38019</v>
      </c>
      <c r="E9" s="14">
        <v>67</v>
      </c>
      <c r="F9" s="14" t="s">
        <v>286</v>
      </c>
      <c r="G9" s="14" t="s">
        <v>224</v>
      </c>
      <c r="H9" s="51"/>
      <c r="I9" s="54" t="s">
        <v>301</v>
      </c>
      <c r="J9" s="54" t="s">
        <v>301</v>
      </c>
      <c r="K9" s="14"/>
    </row>
    <row r="13" spans="1:11">
      <c r="B13" t="s">
        <v>444</v>
      </c>
      <c r="C13" t="s">
        <v>445</v>
      </c>
    </row>
    <row r="15" spans="1:11">
      <c r="D15" s="45" t="s">
        <v>454</v>
      </c>
      <c r="E15" t="s">
        <v>452</v>
      </c>
    </row>
    <row r="16" spans="1:11" ht="16.8">
      <c r="B16" s="80" t="s">
        <v>181</v>
      </c>
      <c r="C16" s="53"/>
      <c r="D16" s="81">
        <f>2+3</f>
        <v>5</v>
      </c>
      <c r="E16" s="81">
        <f>3</f>
        <v>3</v>
      </c>
    </row>
    <row r="17" spans="2:7" ht="16.8">
      <c r="B17" s="80" t="s">
        <v>275</v>
      </c>
      <c r="C17" s="53"/>
      <c r="D17" s="81">
        <f>2+2+3</f>
        <v>7</v>
      </c>
      <c r="E17" s="81">
        <f>3+10+5+3</f>
        <v>21</v>
      </c>
    </row>
    <row r="18" spans="2:7" ht="16.8">
      <c r="B18" s="80" t="s">
        <v>273</v>
      </c>
      <c r="C18" s="53"/>
      <c r="D18" s="81">
        <f>3+2+2</f>
        <v>7</v>
      </c>
      <c r="E18" s="81">
        <f>10+6+5+3</f>
        <v>24</v>
      </c>
    </row>
    <row r="19" spans="2:7" ht="16.8">
      <c r="B19" s="80" t="s">
        <v>20</v>
      </c>
      <c r="C19" s="53"/>
      <c r="D19" s="81">
        <f>3+2+2</f>
        <v>7</v>
      </c>
      <c r="E19" s="81">
        <f>10+3+5</f>
        <v>18</v>
      </c>
    </row>
    <row r="20" spans="2:7" ht="16.8">
      <c r="B20" s="80" t="s">
        <v>135</v>
      </c>
      <c r="C20" s="53"/>
      <c r="D20" s="81">
        <f>3+3</f>
        <v>6</v>
      </c>
      <c r="E20" s="81">
        <v>3</v>
      </c>
    </row>
    <row r="21" spans="2:7" ht="16.8">
      <c r="B21" s="80" t="s">
        <v>10</v>
      </c>
      <c r="C21" s="53"/>
      <c r="D21" s="81">
        <f>3+2</f>
        <v>5</v>
      </c>
      <c r="E21" s="81">
        <f>6+3+3</f>
        <v>12</v>
      </c>
    </row>
    <row r="22" spans="2:7">
      <c r="B22" s="53"/>
      <c r="C22" s="53"/>
      <c r="D22" s="81">
        <f>SUM(D16:D21)</f>
        <v>37</v>
      </c>
      <c r="E22" s="81">
        <f>SUM(E16:E21)</f>
        <v>81</v>
      </c>
    </row>
    <row r="24" spans="2:7" ht="16.8">
      <c r="B24" s="82" t="s">
        <v>327</v>
      </c>
      <c r="C24" s="75"/>
      <c r="D24" s="75"/>
      <c r="E24" s="75"/>
      <c r="F24" s="75" t="s">
        <v>453</v>
      </c>
      <c r="G24" s="75">
        <f>D22+E22</f>
        <v>118</v>
      </c>
    </row>
  </sheetData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8137E8-7F7E-47F2-A133-6F2190483683}">
  <dimension ref="A1:K12"/>
  <sheetViews>
    <sheetView workbookViewId="0">
      <selection activeCell="E12" sqref="E12"/>
    </sheetView>
  </sheetViews>
  <sheetFormatPr defaultRowHeight="14.4"/>
  <cols>
    <col min="2" max="2" width="14.5546875" customWidth="1"/>
    <col min="3" max="3" width="17.77734375" bestFit="1" customWidth="1"/>
    <col min="4" max="4" width="17.21875" customWidth="1"/>
    <col min="5" max="5" width="14.33203125" customWidth="1"/>
    <col min="6" max="6" width="12.6640625" customWidth="1"/>
    <col min="7" max="7" width="16.21875" customWidth="1"/>
    <col min="8" max="8" width="22.77734375" bestFit="1" customWidth="1"/>
    <col min="9" max="9" width="13.33203125" customWidth="1"/>
    <col min="10" max="10" width="10.44140625" bestFit="1" customWidth="1"/>
    <col min="11" max="11" width="9.77734375" bestFit="1" customWidth="1"/>
  </cols>
  <sheetData>
    <row r="1" spans="1:11" s="5" customFormat="1" ht="31.2">
      <c r="B1" s="1" t="s">
        <v>1</v>
      </c>
      <c r="C1" s="1" t="s">
        <v>0</v>
      </c>
      <c r="D1" s="1" t="s">
        <v>215</v>
      </c>
      <c r="E1" s="1" t="s">
        <v>223</v>
      </c>
      <c r="F1" s="1" t="s">
        <v>216</v>
      </c>
      <c r="G1" s="1" t="s">
        <v>217</v>
      </c>
      <c r="H1" s="2" t="s">
        <v>312</v>
      </c>
      <c r="I1" s="2" t="s">
        <v>306</v>
      </c>
      <c r="J1" s="3" t="s">
        <v>305</v>
      </c>
      <c r="K1" s="4" t="s">
        <v>308</v>
      </c>
    </row>
    <row r="3" spans="1:11" s="5" customFormat="1" ht="16.8">
      <c r="A3" s="5">
        <v>1</v>
      </c>
      <c r="B3" s="14" t="s">
        <v>319</v>
      </c>
      <c r="C3" s="14" t="s">
        <v>318</v>
      </c>
      <c r="D3" s="50">
        <v>36803</v>
      </c>
      <c r="E3" s="14">
        <v>69</v>
      </c>
      <c r="F3" s="14" t="s">
        <v>241</v>
      </c>
      <c r="G3" s="14" t="s">
        <v>231</v>
      </c>
      <c r="H3" s="51" t="s">
        <v>303</v>
      </c>
      <c r="I3" s="51" t="s">
        <v>303</v>
      </c>
      <c r="J3" s="51" t="s">
        <v>303</v>
      </c>
      <c r="K3" s="14"/>
    </row>
    <row r="4" spans="1:11">
      <c r="B4" s="55"/>
      <c r="C4" s="55"/>
      <c r="D4" s="55"/>
      <c r="E4" s="55"/>
      <c r="F4" s="55"/>
      <c r="G4" s="55"/>
      <c r="H4" s="55"/>
      <c r="I4" s="55"/>
      <c r="J4" s="55"/>
      <c r="K4" s="55"/>
    </row>
    <row r="6" spans="1:11">
      <c r="C6" t="s">
        <v>444</v>
      </c>
      <c r="D6" t="s">
        <v>446</v>
      </c>
    </row>
    <row r="8" spans="1:11">
      <c r="D8" s="45" t="s">
        <v>454</v>
      </c>
      <c r="E8" t="s">
        <v>452</v>
      </c>
    </row>
    <row r="9" spans="1:11" s="77" customFormat="1" ht="16.8">
      <c r="B9" s="80" t="s">
        <v>319</v>
      </c>
      <c r="D9" s="78">
        <f>3+2+3+2</f>
        <v>10</v>
      </c>
      <c r="E9" s="78">
        <f>10+6+5+5</f>
        <v>26</v>
      </c>
    </row>
    <row r="12" spans="1:11" ht="16.8">
      <c r="B12" s="83" t="s">
        <v>318</v>
      </c>
      <c r="C12" s="75"/>
      <c r="D12" s="75"/>
      <c r="E12" s="75" t="s">
        <v>453</v>
      </c>
      <c r="F12" s="75">
        <f>D9+E9</f>
        <v>36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1307F8-40EA-4655-B9FC-0F14D94E151C}">
  <dimension ref="A1:K24"/>
  <sheetViews>
    <sheetView topLeftCell="A7" workbookViewId="0">
      <selection activeCell="D23" sqref="D23"/>
    </sheetView>
  </sheetViews>
  <sheetFormatPr defaultRowHeight="14.4"/>
  <cols>
    <col min="2" max="2" width="22.44140625" bestFit="1" customWidth="1"/>
    <col min="3" max="3" width="14.6640625" customWidth="1"/>
    <col min="4" max="4" width="15.44140625" bestFit="1" customWidth="1"/>
    <col min="5" max="5" width="14.21875" customWidth="1"/>
    <col min="6" max="6" width="12.77734375" customWidth="1"/>
    <col min="7" max="7" width="15.109375" customWidth="1"/>
    <col min="8" max="8" width="22.77734375" bestFit="1" customWidth="1"/>
    <col min="9" max="9" width="18.6640625" bestFit="1" customWidth="1"/>
  </cols>
  <sheetData>
    <row r="1" spans="1:11" s="5" customFormat="1" ht="31.2">
      <c r="B1" s="1" t="s">
        <v>1</v>
      </c>
      <c r="C1" s="1" t="s">
        <v>0</v>
      </c>
      <c r="D1" s="1" t="s">
        <v>215</v>
      </c>
      <c r="E1" s="1" t="s">
        <v>223</v>
      </c>
      <c r="F1" s="1" t="s">
        <v>216</v>
      </c>
      <c r="G1" s="1" t="s">
        <v>217</v>
      </c>
      <c r="H1" s="2" t="s">
        <v>312</v>
      </c>
      <c r="I1" s="2" t="s">
        <v>306</v>
      </c>
      <c r="J1" s="3" t="s">
        <v>305</v>
      </c>
      <c r="K1" s="4" t="s">
        <v>308</v>
      </c>
    </row>
    <row r="3" spans="1:11" s="5" customFormat="1" ht="16.8">
      <c r="A3" s="5">
        <v>1</v>
      </c>
      <c r="B3" s="14" t="s">
        <v>72</v>
      </c>
      <c r="C3" s="14" t="s">
        <v>31</v>
      </c>
      <c r="D3" s="50">
        <v>40727</v>
      </c>
      <c r="E3" s="14">
        <v>37</v>
      </c>
      <c r="F3" s="14" t="s">
        <v>254</v>
      </c>
      <c r="G3" s="14" t="s">
        <v>231</v>
      </c>
      <c r="H3" s="51" t="s">
        <v>303</v>
      </c>
      <c r="I3" s="14"/>
      <c r="J3" s="14"/>
      <c r="K3" s="14"/>
    </row>
    <row r="4" spans="1:11" s="5" customFormat="1" ht="16.8">
      <c r="A4" s="5">
        <v>2</v>
      </c>
      <c r="B4" s="14" t="s">
        <v>51</v>
      </c>
      <c r="C4" s="14" t="s">
        <v>31</v>
      </c>
      <c r="D4" s="50">
        <v>39002</v>
      </c>
      <c r="E4" s="14">
        <v>55</v>
      </c>
      <c r="F4" s="14" t="s">
        <v>242</v>
      </c>
      <c r="G4" s="14" t="s">
        <v>219</v>
      </c>
      <c r="H4" s="51" t="s">
        <v>229</v>
      </c>
      <c r="I4" s="56" t="s">
        <v>301</v>
      </c>
      <c r="J4" s="14"/>
      <c r="K4" s="14"/>
    </row>
    <row r="5" spans="1:11" s="5" customFormat="1" ht="16.8">
      <c r="B5" s="6" t="s">
        <v>164</v>
      </c>
      <c r="C5" s="6" t="s">
        <v>31</v>
      </c>
      <c r="D5" s="7">
        <v>37524</v>
      </c>
      <c r="E5" s="6">
        <v>60</v>
      </c>
      <c r="F5" s="6" t="s">
        <v>236</v>
      </c>
      <c r="G5" s="6"/>
      <c r="H5" s="8"/>
      <c r="I5" s="6"/>
      <c r="J5" s="6"/>
      <c r="K5" s="6"/>
    </row>
    <row r="6" spans="1:11" s="5" customFormat="1" ht="16.8">
      <c r="B6" s="6" t="s">
        <v>147</v>
      </c>
      <c r="C6" s="6" t="s">
        <v>31</v>
      </c>
      <c r="D6" s="7">
        <v>37266</v>
      </c>
      <c r="E6" s="6">
        <v>63.5</v>
      </c>
      <c r="F6" s="6" t="s">
        <v>240</v>
      </c>
      <c r="G6" s="6"/>
      <c r="H6" s="8"/>
      <c r="I6" s="6"/>
      <c r="J6" s="6"/>
      <c r="K6" s="6"/>
    </row>
    <row r="7" spans="1:11" s="5" customFormat="1" ht="16.8">
      <c r="A7" s="5">
        <v>3</v>
      </c>
      <c r="B7" s="14" t="s">
        <v>62</v>
      </c>
      <c r="C7" s="14" t="s">
        <v>31</v>
      </c>
      <c r="D7" s="50">
        <v>37180</v>
      </c>
      <c r="E7" s="14">
        <v>65</v>
      </c>
      <c r="F7" s="14" t="s">
        <v>280</v>
      </c>
      <c r="G7" s="14" t="s">
        <v>293</v>
      </c>
      <c r="H7" s="51"/>
      <c r="I7" s="56" t="s">
        <v>301</v>
      </c>
      <c r="J7" s="6"/>
      <c r="K7" s="6"/>
    </row>
    <row r="8" spans="1:11" s="5" customFormat="1" ht="16.8">
      <c r="B8" s="6" t="s">
        <v>148</v>
      </c>
      <c r="C8" s="6" t="s">
        <v>31</v>
      </c>
      <c r="D8" s="7">
        <v>37149</v>
      </c>
      <c r="E8" s="6">
        <v>63.5</v>
      </c>
      <c r="F8" s="6" t="s">
        <v>240</v>
      </c>
      <c r="G8" s="6"/>
      <c r="H8" s="8"/>
      <c r="I8" s="6"/>
      <c r="J8" s="6"/>
      <c r="K8" s="6"/>
    </row>
    <row r="9" spans="1:11" s="5" customFormat="1" ht="16.8">
      <c r="B9" s="6" t="s">
        <v>34</v>
      </c>
      <c r="C9" s="6" t="s">
        <v>31</v>
      </c>
      <c r="D9" s="7">
        <v>36361</v>
      </c>
      <c r="E9" s="6">
        <v>91</v>
      </c>
      <c r="F9" s="6" t="s">
        <v>240</v>
      </c>
      <c r="G9" s="6" t="s">
        <v>238</v>
      </c>
      <c r="H9" s="8"/>
      <c r="I9" s="6"/>
      <c r="J9" s="6"/>
      <c r="K9" s="6"/>
    </row>
    <row r="10" spans="1:11" s="5" customFormat="1" ht="16.8">
      <c r="A10" s="5">
        <v>4</v>
      </c>
      <c r="B10" s="14" t="s">
        <v>64</v>
      </c>
      <c r="C10" s="14" t="s">
        <v>31</v>
      </c>
      <c r="D10" s="50">
        <v>36311</v>
      </c>
      <c r="E10" s="14">
        <v>70</v>
      </c>
      <c r="F10" s="14" t="s">
        <v>261</v>
      </c>
      <c r="G10" s="14" t="s">
        <v>261</v>
      </c>
      <c r="H10" s="51"/>
      <c r="I10" s="56" t="s">
        <v>301</v>
      </c>
      <c r="J10" s="6"/>
      <c r="K10" s="6"/>
    </row>
    <row r="11" spans="1:11" s="5" customFormat="1" ht="16.8">
      <c r="B11" s="6" t="s">
        <v>32</v>
      </c>
      <c r="C11" s="6" t="s">
        <v>31</v>
      </c>
      <c r="D11" s="7">
        <v>36188</v>
      </c>
      <c r="E11" s="6">
        <v>81</v>
      </c>
      <c r="F11" s="6" t="s">
        <v>240</v>
      </c>
      <c r="G11" s="6" t="s">
        <v>218</v>
      </c>
      <c r="H11" s="8"/>
      <c r="I11" s="6"/>
      <c r="J11" s="6"/>
      <c r="K11" s="6"/>
    </row>
    <row r="15" spans="1:11">
      <c r="C15" t="s">
        <v>444</v>
      </c>
      <c r="D15" t="s">
        <v>447</v>
      </c>
    </row>
    <row r="17" spans="2:6">
      <c r="D17" s="45" t="s">
        <v>454</v>
      </c>
      <c r="E17" t="s">
        <v>452</v>
      </c>
    </row>
    <row r="18" spans="2:6" ht="16.8">
      <c r="B18" s="80" t="s">
        <v>72</v>
      </c>
      <c r="D18" s="45">
        <f>3+2+3</f>
        <v>8</v>
      </c>
      <c r="E18" s="45">
        <f>6+5+5</f>
        <v>16</v>
      </c>
    </row>
    <row r="19" spans="2:6" ht="16.8">
      <c r="B19" s="80" t="s">
        <v>51</v>
      </c>
      <c r="D19" s="45">
        <f>3+2+3+1</f>
        <v>9</v>
      </c>
      <c r="E19" s="45">
        <f>3+3+3+5+5</f>
        <v>19</v>
      </c>
    </row>
    <row r="20" spans="2:6" ht="16.8">
      <c r="B20" s="131" t="s">
        <v>62</v>
      </c>
      <c r="D20" s="107">
        <v>6</v>
      </c>
      <c r="E20" s="107">
        <f>16+10</f>
        <v>26</v>
      </c>
    </row>
    <row r="21" spans="2:6" s="92" customFormat="1" ht="16.8">
      <c r="B21" s="131" t="s">
        <v>64</v>
      </c>
      <c r="D21" s="107">
        <v>6</v>
      </c>
      <c r="E21" s="107">
        <f>12+6</f>
        <v>18</v>
      </c>
    </row>
    <row r="23" spans="2:6">
      <c r="D23" s="45">
        <f>SUM(D18:D21)</f>
        <v>29</v>
      </c>
      <c r="E23" s="45">
        <f>SUM(E18:E21)</f>
        <v>79</v>
      </c>
    </row>
    <row r="24" spans="2:6" ht="16.8">
      <c r="B24" s="84" t="s">
        <v>31</v>
      </c>
      <c r="C24" s="75"/>
      <c r="D24" s="75"/>
      <c r="E24" s="75" t="s">
        <v>453</v>
      </c>
      <c r="F24" s="75">
        <f>D23+E23</f>
        <v>108</v>
      </c>
    </row>
  </sheetData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6BB802-E02B-4814-8BA6-EE2F28E25EFD}">
  <dimension ref="A1:K69"/>
  <sheetViews>
    <sheetView topLeftCell="A49" workbookViewId="0">
      <selection activeCell="D9" sqref="D9"/>
    </sheetView>
  </sheetViews>
  <sheetFormatPr defaultRowHeight="14.4"/>
  <cols>
    <col min="1" max="1" width="8.77734375" customWidth="1"/>
    <col min="2" max="2" width="25.21875" customWidth="1"/>
    <col min="3" max="3" width="43.88671875" bestFit="1" customWidth="1"/>
    <col min="4" max="4" width="15.44140625" bestFit="1" customWidth="1"/>
    <col min="5" max="5" width="8.21875" bestFit="1" customWidth="1"/>
    <col min="6" max="6" width="13.77734375" bestFit="1" customWidth="1"/>
    <col min="7" max="7" width="13.88671875" customWidth="1"/>
    <col min="8" max="8" width="22.77734375" bestFit="1" customWidth="1"/>
    <col min="9" max="9" width="18.6640625" bestFit="1" customWidth="1"/>
    <col min="10" max="10" width="10.44140625" bestFit="1" customWidth="1"/>
    <col min="11" max="11" width="9.77734375" bestFit="1" customWidth="1"/>
  </cols>
  <sheetData>
    <row r="1" spans="1:11" s="5" customFormat="1" ht="31.2">
      <c r="B1" s="1" t="s">
        <v>1</v>
      </c>
      <c r="C1" s="1" t="s">
        <v>0</v>
      </c>
      <c r="D1" s="1" t="s">
        <v>215</v>
      </c>
      <c r="E1" s="1" t="s">
        <v>223</v>
      </c>
      <c r="F1" s="1" t="s">
        <v>216</v>
      </c>
      <c r="G1" s="1" t="s">
        <v>217</v>
      </c>
      <c r="H1" s="2" t="s">
        <v>312</v>
      </c>
      <c r="I1" s="2" t="s">
        <v>306</v>
      </c>
      <c r="J1" s="3" t="s">
        <v>305</v>
      </c>
      <c r="K1" s="4" t="s">
        <v>308</v>
      </c>
    </row>
    <row r="3" spans="1:11" s="61" customFormat="1" ht="16.8">
      <c r="A3" s="5"/>
      <c r="B3" s="6" t="s">
        <v>146</v>
      </c>
      <c r="C3" s="6" t="s">
        <v>2</v>
      </c>
      <c r="D3" s="12">
        <v>37694</v>
      </c>
      <c r="E3" s="8">
        <v>63.5</v>
      </c>
      <c r="F3" s="8" t="s">
        <v>227</v>
      </c>
      <c r="G3" s="8"/>
      <c r="H3" s="8"/>
      <c r="I3" s="8"/>
      <c r="J3" s="8"/>
      <c r="K3" s="8"/>
    </row>
    <row r="4" spans="1:11" s="5" customFormat="1" ht="16.8">
      <c r="B4" s="6" t="s">
        <v>166</v>
      </c>
      <c r="C4" s="6" t="s">
        <v>2</v>
      </c>
      <c r="D4" s="12">
        <v>36185</v>
      </c>
      <c r="E4" s="8">
        <v>70</v>
      </c>
      <c r="F4" s="8" t="s">
        <v>231</v>
      </c>
      <c r="G4" s="8"/>
      <c r="H4" s="8"/>
      <c r="I4" s="8"/>
      <c r="J4" s="8"/>
      <c r="K4" s="8"/>
    </row>
    <row r="5" spans="1:11" s="61" customFormat="1" ht="16.8">
      <c r="A5" s="5"/>
      <c r="B5" s="23" t="s">
        <v>310</v>
      </c>
      <c r="C5" s="23" t="s">
        <v>2</v>
      </c>
      <c r="D5" s="24">
        <v>37170</v>
      </c>
      <c r="E5" s="25"/>
      <c r="F5" s="25"/>
      <c r="G5" s="26"/>
      <c r="H5" s="26"/>
      <c r="I5" s="24"/>
      <c r="J5" s="25"/>
      <c r="K5" s="25"/>
    </row>
    <row r="6" spans="1:11" s="61" customFormat="1" ht="16.8">
      <c r="A6" s="5"/>
      <c r="B6" s="6" t="s">
        <v>133</v>
      </c>
      <c r="C6" s="6" t="s">
        <v>2</v>
      </c>
      <c r="D6" s="12">
        <v>38337</v>
      </c>
      <c r="E6" s="8">
        <v>54</v>
      </c>
      <c r="F6" s="8" t="s">
        <v>238</v>
      </c>
      <c r="G6" s="8"/>
      <c r="H6" s="8"/>
      <c r="I6" s="8"/>
      <c r="J6" s="8"/>
      <c r="K6" s="8"/>
    </row>
    <row r="7" spans="1:11" s="61" customFormat="1" ht="16.8">
      <c r="A7" s="5"/>
      <c r="B7" s="6" t="s">
        <v>277</v>
      </c>
      <c r="C7" s="6" t="s">
        <v>2</v>
      </c>
      <c r="D7" s="12">
        <v>40897</v>
      </c>
      <c r="E7" s="8">
        <v>32</v>
      </c>
      <c r="F7" s="8" t="s">
        <v>236</v>
      </c>
      <c r="G7" s="8" t="s">
        <v>236</v>
      </c>
      <c r="H7" s="8"/>
      <c r="I7" s="8"/>
      <c r="J7" s="8"/>
      <c r="K7" s="8"/>
    </row>
    <row r="8" spans="1:11" s="5" customFormat="1" ht="16.8">
      <c r="A8" s="61">
        <v>1</v>
      </c>
      <c r="B8" s="62" t="s">
        <v>36</v>
      </c>
      <c r="C8" s="62" t="s">
        <v>2</v>
      </c>
      <c r="D8" s="63">
        <v>41360</v>
      </c>
      <c r="E8" s="65">
        <v>28</v>
      </c>
      <c r="F8" s="65" t="s">
        <v>282</v>
      </c>
      <c r="G8" s="65" t="s">
        <v>295</v>
      </c>
      <c r="H8" s="65"/>
      <c r="I8" s="63" t="s">
        <v>301</v>
      </c>
      <c r="J8" s="63" t="s">
        <v>301</v>
      </c>
      <c r="K8" s="65"/>
    </row>
    <row r="9" spans="1:11" s="5" customFormat="1" ht="16.8">
      <c r="A9" s="57">
        <v>1</v>
      </c>
      <c r="B9" s="58" t="s">
        <v>194</v>
      </c>
      <c r="C9" s="58" t="s">
        <v>2</v>
      </c>
      <c r="D9" s="59">
        <v>37738</v>
      </c>
      <c r="E9" s="60">
        <v>60</v>
      </c>
      <c r="F9" s="60" t="s">
        <v>246</v>
      </c>
      <c r="G9" s="60"/>
      <c r="H9" s="60" t="s">
        <v>260</v>
      </c>
      <c r="I9" s="60"/>
      <c r="J9" s="60"/>
      <c r="K9" s="60"/>
    </row>
    <row r="10" spans="1:11" s="61" customFormat="1" ht="16.8">
      <c r="A10" s="5"/>
      <c r="B10" s="6" t="s">
        <v>196</v>
      </c>
      <c r="C10" s="6" t="s">
        <v>2</v>
      </c>
      <c r="D10" s="12">
        <v>40735</v>
      </c>
      <c r="E10" s="8">
        <v>25</v>
      </c>
      <c r="F10" s="8" t="s">
        <v>247</v>
      </c>
      <c r="G10" s="8"/>
      <c r="H10" s="8"/>
      <c r="I10" s="8"/>
      <c r="J10" s="8"/>
      <c r="K10" s="8"/>
    </row>
    <row r="11" spans="1:11" s="5" customFormat="1" ht="16.8">
      <c r="B11" s="6" t="s">
        <v>190</v>
      </c>
      <c r="C11" s="6" t="s">
        <v>2</v>
      </c>
      <c r="D11" s="12">
        <v>38965</v>
      </c>
      <c r="E11" s="8">
        <v>55</v>
      </c>
      <c r="F11" s="8" t="s">
        <v>258</v>
      </c>
      <c r="G11" s="8"/>
      <c r="H11" s="8"/>
      <c r="I11" s="8"/>
      <c r="J11" s="8"/>
      <c r="K11" s="8"/>
    </row>
    <row r="12" spans="1:11" s="61" customFormat="1" ht="16.8">
      <c r="A12" s="61">
        <v>2</v>
      </c>
      <c r="B12" s="62" t="s">
        <v>3</v>
      </c>
      <c r="C12" s="62" t="s">
        <v>2</v>
      </c>
      <c r="D12" s="63">
        <v>37507</v>
      </c>
      <c r="E12" s="65">
        <v>56</v>
      </c>
      <c r="F12" s="65" t="s">
        <v>283</v>
      </c>
      <c r="G12" s="65" t="s">
        <v>243</v>
      </c>
      <c r="H12" s="65" t="s">
        <v>237</v>
      </c>
      <c r="I12" s="63" t="s">
        <v>301</v>
      </c>
      <c r="J12" s="65"/>
      <c r="K12" s="65" t="s">
        <v>301</v>
      </c>
    </row>
    <row r="13" spans="1:11" s="61" customFormat="1" ht="16.8">
      <c r="A13" s="57">
        <v>2</v>
      </c>
      <c r="B13" s="58" t="s">
        <v>206</v>
      </c>
      <c r="C13" s="58" t="s">
        <v>2</v>
      </c>
      <c r="D13" s="59">
        <v>36172</v>
      </c>
      <c r="E13" s="60">
        <v>79</v>
      </c>
      <c r="F13" s="60" t="s">
        <v>246</v>
      </c>
      <c r="G13" s="60"/>
      <c r="H13" s="60" t="s">
        <v>313</v>
      </c>
      <c r="I13" s="60"/>
      <c r="J13" s="60"/>
      <c r="K13" s="60"/>
    </row>
    <row r="14" spans="1:11" s="5" customFormat="1" ht="16.8">
      <c r="B14" s="6" t="s">
        <v>204</v>
      </c>
      <c r="C14" s="6" t="s">
        <v>2</v>
      </c>
      <c r="D14" s="12">
        <v>37804</v>
      </c>
      <c r="E14" s="8">
        <v>67</v>
      </c>
      <c r="F14" s="8" t="s">
        <v>229</v>
      </c>
      <c r="G14" s="8"/>
      <c r="H14" s="8"/>
      <c r="I14" s="8"/>
      <c r="J14" s="8"/>
      <c r="K14" s="8"/>
    </row>
    <row r="15" spans="1:11" s="61" customFormat="1" ht="16.8">
      <c r="A15" s="61">
        <v>3</v>
      </c>
      <c r="B15" s="62" t="s">
        <v>311</v>
      </c>
      <c r="C15" s="62" t="s">
        <v>2</v>
      </c>
      <c r="D15" s="63">
        <v>37064</v>
      </c>
      <c r="E15" s="27">
        <v>67</v>
      </c>
      <c r="F15" s="27" t="s">
        <v>228</v>
      </c>
      <c r="G15" s="64"/>
      <c r="H15" s="64" t="s">
        <v>303</v>
      </c>
      <c r="I15" s="65" t="s">
        <v>301</v>
      </c>
      <c r="J15" s="65"/>
      <c r="K15" s="65" t="s">
        <v>301</v>
      </c>
    </row>
    <row r="16" spans="1:11" s="5" customFormat="1" ht="16.8">
      <c r="A16" s="61">
        <v>4</v>
      </c>
      <c r="B16" s="62" t="s">
        <v>101</v>
      </c>
      <c r="C16" s="62" t="s">
        <v>2</v>
      </c>
      <c r="D16" s="63">
        <v>36125</v>
      </c>
      <c r="E16" s="65">
        <v>69</v>
      </c>
      <c r="F16" s="65" t="s">
        <v>234</v>
      </c>
      <c r="G16" s="65" t="s">
        <v>234</v>
      </c>
      <c r="H16" s="65" t="s">
        <v>303</v>
      </c>
      <c r="I16" s="65" t="s">
        <v>301</v>
      </c>
      <c r="J16" s="71" t="s">
        <v>301</v>
      </c>
      <c r="K16" s="65"/>
    </row>
    <row r="17" spans="1:11" s="5" customFormat="1" ht="16.8">
      <c r="A17" s="61">
        <v>5</v>
      </c>
      <c r="B17" s="62" t="s">
        <v>89</v>
      </c>
      <c r="C17" s="62" t="s">
        <v>2</v>
      </c>
      <c r="D17" s="63">
        <v>38373</v>
      </c>
      <c r="E17" s="65">
        <v>69</v>
      </c>
      <c r="F17" s="65" t="s">
        <v>254</v>
      </c>
      <c r="G17" s="65" t="s">
        <v>241</v>
      </c>
      <c r="H17" s="65" t="s">
        <v>303</v>
      </c>
      <c r="I17" s="27" t="s">
        <v>303</v>
      </c>
      <c r="J17" s="27" t="s">
        <v>303</v>
      </c>
      <c r="K17" s="65"/>
    </row>
    <row r="18" spans="1:11" s="5" customFormat="1" ht="16.8">
      <c r="A18" s="61">
        <v>6</v>
      </c>
      <c r="B18" s="62" t="s">
        <v>179</v>
      </c>
      <c r="C18" s="62" t="s">
        <v>2</v>
      </c>
      <c r="D18" s="63">
        <v>38921</v>
      </c>
      <c r="E18" s="65">
        <v>69</v>
      </c>
      <c r="F18" s="65" t="s">
        <v>221</v>
      </c>
      <c r="G18" s="65"/>
      <c r="H18" s="65"/>
      <c r="I18" s="27" t="s">
        <v>303</v>
      </c>
      <c r="J18" s="27" t="s">
        <v>303</v>
      </c>
      <c r="K18" s="65"/>
    </row>
    <row r="19" spans="1:11" s="5" customFormat="1" ht="16.8">
      <c r="B19" s="6" t="s">
        <v>200</v>
      </c>
      <c r="C19" s="6" t="s">
        <v>2</v>
      </c>
      <c r="D19" s="12">
        <v>39237</v>
      </c>
      <c r="E19" s="8">
        <v>63</v>
      </c>
      <c r="F19" s="8" t="s">
        <v>229</v>
      </c>
      <c r="G19" s="8"/>
      <c r="H19" s="8"/>
      <c r="I19" s="22" t="s">
        <v>303</v>
      </c>
      <c r="J19" s="8"/>
      <c r="K19" s="8"/>
    </row>
    <row r="20" spans="1:11" s="61" customFormat="1" ht="16.8">
      <c r="A20" s="5"/>
      <c r="B20" s="6" t="s">
        <v>28</v>
      </c>
      <c r="C20" s="6" t="s">
        <v>2</v>
      </c>
      <c r="D20" s="12">
        <v>36784</v>
      </c>
      <c r="E20" s="8">
        <v>75</v>
      </c>
      <c r="F20" s="8" t="s">
        <v>238</v>
      </c>
      <c r="G20" s="8" t="s">
        <v>238</v>
      </c>
      <c r="H20" s="8"/>
      <c r="I20" s="8"/>
      <c r="J20" s="8"/>
      <c r="K20" s="8"/>
    </row>
    <row r="21" spans="1:11" s="61" customFormat="1" ht="16.8">
      <c r="A21" s="61">
        <v>7</v>
      </c>
      <c r="B21" s="62" t="s">
        <v>67</v>
      </c>
      <c r="C21" s="62" t="s">
        <v>2</v>
      </c>
      <c r="D21" s="63">
        <v>41833</v>
      </c>
      <c r="E21" s="65">
        <v>25</v>
      </c>
      <c r="F21" s="65" t="s">
        <v>289</v>
      </c>
      <c r="G21" s="65" t="s">
        <v>296</v>
      </c>
      <c r="H21" s="65"/>
      <c r="I21" s="63" t="s">
        <v>301</v>
      </c>
      <c r="J21" s="65"/>
      <c r="K21" s="65"/>
    </row>
    <row r="22" spans="1:11" s="61" customFormat="1" ht="16.8">
      <c r="A22" s="61">
        <v>8</v>
      </c>
      <c r="B22" s="62" t="s">
        <v>41</v>
      </c>
      <c r="C22" s="62" t="s">
        <v>2</v>
      </c>
      <c r="D22" s="63">
        <v>40729</v>
      </c>
      <c r="E22" s="65">
        <v>32</v>
      </c>
      <c r="F22" s="65" t="s">
        <v>251</v>
      </c>
      <c r="G22" s="65" t="s">
        <v>220</v>
      </c>
      <c r="H22" s="65"/>
      <c r="I22" s="63" t="s">
        <v>301</v>
      </c>
      <c r="J22" s="63" t="s">
        <v>301</v>
      </c>
      <c r="K22" s="65"/>
    </row>
    <row r="23" spans="1:11" s="5" customFormat="1" ht="16.8">
      <c r="A23" s="61">
        <v>9</v>
      </c>
      <c r="B23" s="62" t="s">
        <v>71</v>
      </c>
      <c r="C23" s="62" t="s">
        <v>2</v>
      </c>
      <c r="D23" s="63">
        <v>41254</v>
      </c>
      <c r="E23" s="65">
        <v>28</v>
      </c>
      <c r="F23" s="65" t="s">
        <v>235</v>
      </c>
      <c r="G23" s="65" t="s">
        <v>220</v>
      </c>
      <c r="H23" s="65"/>
      <c r="I23" s="27" t="s">
        <v>303</v>
      </c>
      <c r="J23" s="65"/>
      <c r="K23" s="65"/>
    </row>
    <row r="24" spans="1:11" s="61" customFormat="1" ht="16.8">
      <c r="A24" s="5"/>
      <c r="B24" s="6" t="s">
        <v>203</v>
      </c>
      <c r="C24" s="6" t="s">
        <v>2</v>
      </c>
      <c r="D24" s="12">
        <v>38215</v>
      </c>
      <c r="E24" s="8">
        <v>63</v>
      </c>
      <c r="F24" s="8" t="s">
        <v>258</v>
      </c>
      <c r="G24" s="8"/>
      <c r="H24" s="8"/>
      <c r="I24" s="8"/>
      <c r="J24" s="8"/>
      <c r="K24" s="8"/>
    </row>
    <row r="25" spans="1:11" s="5" customFormat="1" ht="16.8">
      <c r="A25" s="61">
        <v>10</v>
      </c>
      <c r="B25" s="62" t="s">
        <v>94</v>
      </c>
      <c r="C25" s="62" t="s">
        <v>2</v>
      </c>
      <c r="D25" s="63">
        <v>38554</v>
      </c>
      <c r="E25" s="65">
        <v>57</v>
      </c>
      <c r="F25" s="65" t="s">
        <v>229</v>
      </c>
      <c r="G25" s="65" t="s">
        <v>234</v>
      </c>
      <c r="H25" s="65" t="s">
        <v>303</v>
      </c>
      <c r="I25" s="63" t="s">
        <v>301</v>
      </c>
      <c r="J25" s="63" t="s">
        <v>301</v>
      </c>
      <c r="K25" s="65"/>
    </row>
    <row r="26" spans="1:11" s="5" customFormat="1" ht="16.8">
      <c r="B26" s="6" t="s">
        <v>191</v>
      </c>
      <c r="C26" s="6" t="s">
        <v>2</v>
      </c>
      <c r="D26" s="12">
        <v>38456</v>
      </c>
      <c r="E26" s="8">
        <v>50</v>
      </c>
      <c r="F26" s="8" t="s">
        <v>248</v>
      </c>
      <c r="G26" s="8"/>
      <c r="H26" s="8"/>
      <c r="I26" s="8"/>
      <c r="J26" s="8"/>
      <c r="K26" s="8"/>
    </row>
    <row r="27" spans="1:11" s="5" customFormat="1" ht="16.8">
      <c r="B27" s="6" t="s">
        <v>189</v>
      </c>
      <c r="C27" s="6" t="s">
        <v>2</v>
      </c>
      <c r="D27" s="12">
        <v>39017</v>
      </c>
      <c r="E27" s="8">
        <v>50</v>
      </c>
      <c r="F27" s="8" t="s">
        <v>246</v>
      </c>
      <c r="G27" s="8"/>
      <c r="H27" s="8"/>
      <c r="I27" s="8"/>
      <c r="J27" s="8"/>
      <c r="K27" s="8"/>
    </row>
    <row r="28" spans="1:11" s="57" customFormat="1" ht="16.8">
      <c r="A28" s="5"/>
      <c r="B28" s="6" t="s">
        <v>197</v>
      </c>
      <c r="C28" s="6" t="s">
        <v>2</v>
      </c>
      <c r="D28" s="12">
        <v>41107</v>
      </c>
      <c r="E28" s="8">
        <v>37</v>
      </c>
      <c r="F28" s="8" t="s">
        <v>259</v>
      </c>
      <c r="G28" s="8"/>
      <c r="H28" s="8"/>
      <c r="I28" s="8"/>
      <c r="J28" s="8"/>
      <c r="K28" s="8"/>
    </row>
    <row r="29" spans="1:11" s="5" customFormat="1" ht="16.8">
      <c r="A29" s="61">
        <v>11</v>
      </c>
      <c r="B29" s="62" t="s">
        <v>16</v>
      </c>
      <c r="C29" s="62" t="s">
        <v>2</v>
      </c>
      <c r="D29" s="63">
        <v>37202</v>
      </c>
      <c r="E29" s="65">
        <v>74</v>
      </c>
      <c r="F29" s="65" t="s">
        <v>256</v>
      </c>
      <c r="G29" s="65" t="s">
        <v>256</v>
      </c>
      <c r="H29" s="65" t="s">
        <v>303</v>
      </c>
      <c r="I29" s="65"/>
      <c r="J29" s="27" t="s">
        <v>303</v>
      </c>
      <c r="K29" s="65" t="s">
        <v>302</v>
      </c>
    </row>
    <row r="30" spans="1:11" s="61" customFormat="1" ht="16.8">
      <c r="A30" s="5"/>
      <c r="B30" s="6" t="s">
        <v>65</v>
      </c>
      <c r="C30" s="6" t="s">
        <v>2</v>
      </c>
      <c r="D30" s="12">
        <v>37023</v>
      </c>
      <c r="E30" s="8">
        <v>70</v>
      </c>
      <c r="F30" s="8" t="s">
        <v>220</v>
      </c>
      <c r="G30" s="8" t="s">
        <v>220</v>
      </c>
      <c r="H30" s="8"/>
      <c r="I30" s="8"/>
      <c r="J30" s="8"/>
      <c r="K30" s="8"/>
    </row>
    <row r="31" spans="1:11" s="5" customFormat="1" ht="16.8">
      <c r="B31" s="20" t="s">
        <v>314</v>
      </c>
      <c r="C31" s="6" t="s">
        <v>2</v>
      </c>
      <c r="D31" s="12">
        <v>36295</v>
      </c>
      <c r="E31" s="8"/>
      <c r="F31" s="8"/>
      <c r="G31" s="11"/>
      <c r="H31" s="8" t="s">
        <v>303</v>
      </c>
      <c r="I31" s="8"/>
      <c r="J31" s="8"/>
      <c r="K31" s="8"/>
    </row>
    <row r="32" spans="1:11" s="61" customFormat="1" ht="16.8">
      <c r="A32" s="5"/>
      <c r="B32" s="23" t="s">
        <v>338</v>
      </c>
      <c r="C32" s="23" t="s">
        <v>2</v>
      </c>
      <c r="D32" s="24">
        <v>37451</v>
      </c>
      <c r="E32" s="25"/>
      <c r="F32" s="25"/>
      <c r="G32" s="26"/>
      <c r="H32" s="26"/>
      <c r="I32" s="24"/>
      <c r="J32" s="25"/>
      <c r="K32" s="25"/>
    </row>
    <row r="33" spans="1:11" s="5" customFormat="1" ht="16.8">
      <c r="B33" s="6" t="s">
        <v>68</v>
      </c>
      <c r="C33" s="6" t="s">
        <v>2</v>
      </c>
      <c r="D33" s="12">
        <v>41870</v>
      </c>
      <c r="E33" s="8">
        <v>25</v>
      </c>
      <c r="F33" s="8" t="s">
        <v>258</v>
      </c>
      <c r="G33" s="8" t="s">
        <v>297</v>
      </c>
      <c r="H33" s="8"/>
      <c r="I33" s="8"/>
      <c r="J33" s="8"/>
      <c r="K33" s="8"/>
    </row>
    <row r="34" spans="1:11" s="61" customFormat="1" ht="16.8">
      <c r="A34" s="61">
        <v>12</v>
      </c>
      <c r="B34" s="62" t="s">
        <v>40</v>
      </c>
      <c r="C34" s="62" t="s">
        <v>2</v>
      </c>
      <c r="D34" s="63">
        <v>40098</v>
      </c>
      <c r="E34" s="65">
        <v>37</v>
      </c>
      <c r="F34" s="65" t="s">
        <v>220</v>
      </c>
      <c r="G34" s="65" t="s">
        <v>235</v>
      </c>
      <c r="H34" s="65"/>
      <c r="I34" s="63" t="s">
        <v>301</v>
      </c>
      <c r="J34" s="63" t="s">
        <v>301</v>
      </c>
      <c r="K34" s="65"/>
    </row>
    <row r="35" spans="1:11" s="5" customFormat="1" ht="16.8">
      <c r="A35" s="61">
        <v>13</v>
      </c>
      <c r="B35" s="62" t="s">
        <v>73</v>
      </c>
      <c r="C35" s="62" t="s">
        <v>2</v>
      </c>
      <c r="D35" s="63">
        <v>39238</v>
      </c>
      <c r="E35" s="65">
        <v>42</v>
      </c>
      <c r="F35" s="65" t="s">
        <v>231</v>
      </c>
      <c r="G35" s="65" t="s">
        <v>231</v>
      </c>
      <c r="H35" s="65" t="s">
        <v>315</v>
      </c>
      <c r="I35" s="65" t="s">
        <v>301</v>
      </c>
      <c r="J35" s="65" t="s">
        <v>301</v>
      </c>
      <c r="K35" s="65"/>
    </row>
    <row r="36" spans="1:11" s="5" customFormat="1" ht="16.8">
      <c r="A36" s="61">
        <v>14</v>
      </c>
      <c r="B36" s="62" t="s">
        <v>35</v>
      </c>
      <c r="C36" s="62" t="s">
        <v>2</v>
      </c>
      <c r="D36" s="63">
        <v>40827</v>
      </c>
      <c r="E36" s="65">
        <v>28</v>
      </c>
      <c r="F36" s="65" t="s">
        <v>219</v>
      </c>
      <c r="G36" s="65" t="s">
        <v>231</v>
      </c>
      <c r="H36" s="65" t="s">
        <v>225</v>
      </c>
      <c r="I36" s="65" t="s">
        <v>301</v>
      </c>
      <c r="J36" s="65" t="s">
        <v>301</v>
      </c>
      <c r="K36" s="65"/>
    </row>
    <row r="37" spans="1:11" s="5" customFormat="1" ht="16.8">
      <c r="A37" s="61">
        <v>15</v>
      </c>
      <c r="B37" s="62" t="s">
        <v>43</v>
      </c>
      <c r="C37" s="62" t="s">
        <v>2</v>
      </c>
      <c r="D37" s="63">
        <v>38932</v>
      </c>
      <c r="E37" s="65">
        <v>42</v>
      </c>
      <c r="F37" s="65" t="s">
        <v>234</v>
      </c>
      <c r="G37" s="65" t="s">
        <v>234</v>
      </c>
      <c r="H37" s="65"/>
      <c r="I37" s="27" t="s">
        <v>303</v>
      </c>
      <c r="J37" s="65"/>
      <c r="K37" s="65"/>
    </row>
    <row r="38" spans="1:11" s="5" customFormat="1" ht="16.8">
      <c r="B38" s="6" t="s">
        <v>177</v>
      </c>
      <c r="C38" s="6" t="s">
        <v>2</v>
      </c>
      <c r="D38" s="12">
        <v>39043</v>
      </c>
      <c r="E38" s="8">
        <v>63</v>
      </c>
      <c r="F38" s="8" t="s">
        <v>220</v>
      </c>
      <c r="G38" s="8"/>
      <c r="H38" s="8"/>
      <c r="I38" s="8"/>
      <c r="J38" s="22" t="s">
        <v>303</v>
      </c>
      <c r="K38" s="8"/>
    </row>
    <row r="39" spans="1:11" s="57" customFormat="1" ht="16.8">
      <c r="A39" s="61">
        <v>16</v>
      </c>
      <c r="B39" s="62" t="s">
        <v>100</v>
      </c>
      <c r="C39" s="62" t="s">
        <v>2</v>
      </c>
      <c r="D39" s="63">
        <v>38103</v>
      </c>
      <c r="E39" s="65">
        <v>63</v>
      </c>
      <c r="F39" s="65" t="s">
        <v>235</v>
      </c>
      <c r="G39" s="65" t="s">
        <v>265</v>
      </c>
      <c r="H39" s="65" t="s">
        <v>303</v>
      </c>
      <c r="I39" s="27" t="s">
        <v>303</v>
      </c>
      <c r="J39" s="65"/>
      <c r="K39" s="65"/>
    </row>
    <row r="40" spans="1:11" s="61" customFormat="1" ht="16.8">
      <c r="A40" s="5"/>
      <c r="B40" s="6" t="s">
        <v>172</v>
      </c>
      <c r="C40" s="6" t="s">
        <v>2</v>
      </c>
      <c r="D40" s="12">
        <v>39479</v>
      </c>
      <c r="E40" s="8">
        <v>47</v>
      </c>
      <c r="F40" s="8" t="s">
        <v>219</v>
      </c>
      <c r="G40" s="8"/>
      <c r="H40" s="8"/>
      <c r="I40" s="8"/>
      <c r="J40" s="8"/>
      <c r="K40" s="8"/>
    </row>
    <row r="44" spans="1:11">
      <c r="C44" t="s">
        <v>444</v>
      </c>
      <c r="D44" t="s">
        <v>448</v>
      </c>
    </row>
    <row r="45" spans="1:11">
      <c r="C45" t="s">
        <v>449</v>
      </c>
      <c r="D45" t="s">
        <v>447</v>
      </c>
    </row>
    <row r="47" spans="1:11">
      <c r="C47" s="45" t="s">
        <v>454</v>
      </c>
      <c r="D47" t="s">
        <v>452</v>
      </c>
    </row>
    <row r="48" spans="1:11" ht="16.8">
      <c r="B48" s="80" t="s">
        <v>100</v>
      </c>
      <c r="C48" s="45">
        <f>3+2+3+1</f>
        <v>9</v>
      </c>
      <c r="D48" s="45">
        <f>6+3+2+5</f>
        <v>16</v>
      </c>
    </row>
    <row r="49" spans="2:4" ht="16.8">
      <c r="B49" s="80" t="s">
        <v>67</v>
      </c>
      <c r="C49" s="45">
        <f>3+2+1</f>
        <v>6</v>
      </c>
      <c r="D49" s="45">
        <f>6+3+5+5</f>
        <v>19</v>
      </c>
    </row>
    <row r="50" spans="2:4" ht="16.8">
      <c r="B50" s="80" t="s">
        <v>36</v>
      </c>
      <c r="C50" s="45">
        <f>3+2+2</f>
        <v>7</v>
      </c>
      <c r="D50" s="45">
        <f>3+10+3+3</f>
        <v>19</v>
      </c>
    </row>
    <row r="51" spans="2:4" ht="16.8">
      <c r="B51" s="80" t="s">
        <v>71</v>
      </c>
      <c r="C51" s="45">
        <f>3+2+1</f>
        <v>6</v>
      </c>
      <c r="D51" s="45">
        <f>6+3+2+2</f>
        <v>13</v>
      </c>
    </row>
    <row r="52" spans="2:4" ht="16.8">
      <c r="B52" s="80" t="s">
        <v>35</v>
      </c>
      <c r="C52" s="45">
        <f>3+2+3+2</f>
        <v>10</v>
      </c>
      <c r="D52" s="45">
        <f>6+10+5+5+5</f>
        <v>31</v>
      </c>
    </row>
    <row r="53" spans="2:4" ht="16.8">
      <c r="B53" s="80" t="s">
        <v>41</v>
      </c>
      <c r="C53" s="45">
        <f>3+2+2</f>
        <v>7</v>
      </c>
      <c r="D53" s="45">
        <f>10+3+2+2</f>
        <v>17</v>
      </c>
    </row>
    <row r="54" spans="2:4" ht="16.8">
      <c r="B54" s="80" t="s">
        <v>40</v>
      </c>
      <c r="C54" s="45">
        <f>3+2+2</f>
        <v>7</v>
      </c>
      <c r="D54" s="45">
        <f>3+3+3+2</f>
        <v>11</v>
      </c>
    </row>
    <row r="55" spans="2:4" ht="16.8">
      <c r="B55" s="80" t="s">
        <v>73</v>
      </c>
      <c r="C55" s="45">
        <f>3+2+3+2</f>
        <v>10</v>
      </c>
      <c r="D55" s="45">
        <f>10+10+5+5+5+5</f>
        <v>40</v>
      </c>
    </row>
    <row r="56" spans="2:4" ht="16.8">
      <c r="B56" s="80" t="s">
        <v>43</v>
      </c>
      <c r="C56" s="45">
        <f>3+2+1</f>
        <v>6</v>
      </c>
      <c r="D56" s="45">
        <f>6+6+3+3</f>
        <v>18</v>
      </c>
    </row>
    <row r="57" spans="2:4" ht="16.8">
      <c r="B57" s="80" t="s">
        <v>179</v>
      </c>
      <c r="C57" s="45">
        <f>3+2</f>
        <v>5</v>
      </c>
      <c r="D57" s="45">
        <f>3+2</f>
        <v>5</v>
      </c>
    </row>
    <row r="58" spans="2:4" ht="16.8">
      <c r="B58" s="80" t="s">
        <v>94</v>
      </c>
      <c r="C58" s="45">
        <f>3+2+3+2</f>
        <v>10</v>
      </c>
      <c r="D58" s="45">
        <f>3+3+3</f>
        <v>9</v>
      </c>
    </row>
    <row r="59" spans="2:4" ht="16.8">
      <c r="B59" s="80" t="s">
        <v>89</v>
      </c>
      <c r="C59" s="45">
        <f>3+2+3+2</f>
        <v>10</v>
      </c>
      <c r="D59" s="45">
        <f>6+5+3</f>
        <v>14</v>
      </c>
    </row>
    <row r="60" spans="2:4" ht="16.8">
      <c r="B60" s="80" t="s">
        <v>194</v>
      </c>
      <c r="C60" s="45">
        <f>3+3</f>
        <v>6</v>
      </c>
      <c r="D60" s="45">
        <f>10+10+12</f>
        <v>32</v>
      </c>
    </row>
    <row r="61" spans="2:4" ht="16.8">
      <c r="B61" s="80" t="s">
        <v>3</v>
      </c>
      <c r="C61" s="45">
        <f>3+2+3+2</f>
        <v>10</v>
      </c>
      <c r="D61" s="45">
        <f>10+6+5+5+8</f>
        <v>34</v>
      </c>
    </row>
    <row r="62" spans="2:4" ht="16.8">
      <c r="B62" s="80" t="s">
        <v>16</v>
      </c>
      <c r="C62" s="45">
        <f>3+2+3+1</f>
        <v>9</v>
      </c>
      <c r="D62" s="45">
        <f>3+6+2+3</f>
        <v>14</v>
      </c>
    </row>
    <row r="63" spans="2:4" ht="16.8">
      <c r="B63" s="80" t="s">
        <v>311</v>
      </c>
      <c r="C63" s="45">
        <f>3+3+2</f>
        <v>8</v>
      </c>
      <c r="D63" s="45">
        <v>3</v>
      </c>
    </row>
    <row r="64" spans="2:4" ht="16.8">
      <c r="B64" s="80" t="s">
        <v>206</v>
      </c>
      <c r="C64" s="45">
        <f>3+3</f>
        <v>6</v>
      </c>
      <c r="D64" s="45">
        <f>10+6+5+5</f>
        <v>26</v>
      </c>
    </row>
    <row r="65" spans="2:5" ht="16.8">
      <c r="B65" s="80" t="s">
        <v>101</v>
      </c>
      <c r="C65" s="45">
        <f>3+2+3+2</f>
        <v>10</v>
      </c>
      <c r="D65" s="45">
        <f>6+6+3+3</f>
        <v>18</v>
      </c>
    </row>
    <row r="66" spans="2:5">
      <c r="C66" s="79">
        <f>SUM(C48:C65)</f>
        <v>142</v>
      </c>
      <c r="D66" s="79">
        <f>SUM(D48:D65)</f>
        <v>339</v>
      </c>
    </row>
    <row r="69" spans="2:5" ht="16.8">
      <c r="B69" s="84" t="s">
        <v>2</v>
      </c>
      <c r="C69" s="75"/>
      <c r="D69" s="75" t="s">
        <v>453</v>
      </c>
      <c r="E69" s="75">
        <f>C66+D66</f>
        <v>481</v>
      </c>
    </row>
  </sheetData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E9BE60-8ABD-4183-8703-239C78CB557F}">
  <dimension ref="A1:K14"/>
  <sheetViews>
    <sheetView workbookViewId="0">
      <selection activeCell="D16" sqref="D16"/>
    </sheetView>
  </sheetViews>
  <sheetFormatPr defaultRowHeight="14.4"/>
  <cols>
    <col min="2" max="2" width="17.5546875" customWidth="1"/>
    <col min="3" max="3" width="20.33203125" customWidth="1"/>
    <col min="4" max="4" width="17.6640625" customWidth="1"/>
    <col min="6" max="6" width="12.77734375" customWidth="1"/>
    <col min="7" max="7" width="12.88671875" customWidth="1"/>
    <col min="8" max="8" width="22.77734375" bestFit="1" customWidth="1"/>
    <col min="9" max="9" width="18.6640625" bestFit="1" customWidth="1"/>
  </cols>
  <sheetData>
    <row r="1" spans="1:11" s="5" customFormat="1" ht="31.2">
      <c r="B1" s="1" t="s">
        <v>1</v>
      </c>
      <c r="C1" s="1" t="s">
        <v>0</v>
      </c>
      <c r="D1" s="1" t="s">
        <v>215</v>
      </c>
      <c r="E1" s="1" t="s">
        <v>223</v>
      </c>
      <c r="F1" s="1" t="s">
        <v>216</v>
      </c>
      <c r="G1" s="1" t="s">
        <v>217</v>
      </c>
      <c r="H1" s="2" t="s">
        <v>312</v>
      </c>
      <c r="I1" s="2" t="s">
        <v>306</v>
      </c>
      <c r="J1" s="3" t="s">
        <v>305</v>
      </c>
      <c r="K1" s="4" t="s">
        <v>308</v>
      </c>
    </row>
    <row r="3" spans="1:11" s="61" customFormat="1" ht="16.8">
      <c r="A3" s="61">
        <v>1</v>
      </c>
      <c r="B3" s="62" t="s">
        <v>11</v>
      </c>
      <c r="C3" s="62" t="s">
        <v>8</v>
      </c>
      <c r="D3" s="66">
        <v>38055</v>
      </c>
      <c r="E3" s="62">
        <v>71</v>
      </c>
      <c r="F3" s="62" t="s">
        <v>291</v>
      </c>
      <c r="G3" s="62" t="s">
        <v>298</v>
      </c>
      <c r="H3" s="65"/>
      <c r="I3" s="65" t="s">
        <v>301</v>
      </c>
      <c r="J3" s="62"/>
      <c r="K3" s="65"/>
    </row>
    <row r="4" spans="1:11" s="5" customFormat="1" ht="16.8">
      <c r="B4" s="6" t="s">
        <v>9</v>
      </c>
      <c r="C4" s="6" t="s">
        <v>8</v>
      </c>
      <c r="D4" s="7">
        <v>37686</v>
      </c>
      <c r="E4" s="6">
        <v>67</v>
      </c>
      <c r="F4" s="6" t="s">
        <v>284</v>
      </c>
      <c r="G4" s="6" t="s">
        <v>294</v>
      </c>
      <c r="H4" s="8"/>
      <c r="I4" s="6"/>
      <c r="J4" s="6"/>
      <c r="K4" s="6"/>
    </row>
    <row r="7" spans="1:11">
      <c r="C7" t="s">
        <v>444</v>
      </c>
      <c r="D7" t="s">
        <v>446</v>
      </c>
    </row>
    <row r="10" spans="1:11">
      <c r="C10" s="45" t="s">
        <v>454</v>
      </c>
      <c r="D10" t="s">
        <v>452</v>
      </c>
    </row>
    <row r="11" spans="1:11" ht="16.8">
      <c r="B11" s="80" t="s">
        <v>11</v>
      </c>
      <c r="C11" s="45">
        <f>3+2+1</f>
        <v>6</v>
      </c>
      <c r="D11" s="45">
        <f>3+10+5+3</f>
        <v>21</v>
      </c>
    </row>
    <row r="14" spans="1:11" ht="16.8">
      <c r="B14" s="84" t="s">
        <v>8</v>
      </c>
      <c r="C14" s="75"/>
      <c r="D14" s="75" t="s">
        <v>453</v>
      </c>
      <c r="E14" s="75">
        <f>C11+D11</f>
        <v>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20</vt:i4>
      </vt:variant>
    </vt:vector>
  </HeadingPairs>
  <TitlesOfParts>
    <vt:vector size="20" baseType="lpstr">
      <vt:lpstr>Do 23 Aktivity</vt:lpstr>
      <vt:lpstr>Komplet Aktivity</vt:lpstr>
      <vt:lpstr>Boxing club Galanta</vt:lpstr>
      <vt:lpstr>Elite Fight Promotion </vt:lpstr>
      <vt:lpstr>FORTIS</vt:lpstr>
      <vt:lpstr>Glory sport gym</vt:lpstr>
      <vt:lpstr>Goral Gym</vt:lpstr>
      <vt:lpstr>GUARD Steel Trans klub kickbox </vt:lpstr>
      <vt:lpstr>K1 TEAM TERASA</vt:lpstr>
      <vt:lpstr>Kickbox Body gym Poprad</vt:lpstr>
      <vt:lpstr>Kick-box Leon Hnúšťa</vt:lpstr>
      <vt:lpstr>Kickboxing klub Panter Prešov</vt:lpstr>
      <vt:lpstr>NVR gym o.z.</vt:lpstr>
      <vt:lpstr>PAGA GYM </vt:lpstr>
      <vt:lpstr>PERÚN GYM TRNAVA</vt:lpstr>
      <vt:lpstr>Raptors kickbox club TRNAVA</vt:lpstr>
      <vt:lpstr>RBK kickbox Humenné</vt:lpstr>
      <vt:lpstr>Športový Kickbox klub Michalovc</vt:lpstr>
      <vt:lpstr>Športový klub polície Banská By</vt:lpstr>
      <vt:lpstr>Titans, o.z.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ninah</dc:creator>
  <cp:lastModifiedBy>peto</cp:lastModifiedBy>
  <dcterms:created xsi:type="dcterms:W3CDTF">2021-12-22T14:23:01Z</dcterms:created>
  <dcterms:modified xsi:type="dcterms:W3CDTF">2022-02-15T12:24:03Z</dcterms:modified>
</cp:coreProperties>
</file>